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ita.parzyszek\Desktop\DRUKI\2024\"/>
    </mc:Choice>
  </mc:AlternateContent>
  <xr:revisionPtr revIDLastSave="0" documentId="13_ncr:1_{5BFF0990-D491-403F-8471-2F97F5B28748}" xr6:coauthVersionLast="47" xr6:coauthVersionMax="47" xr10:uidLastSave="{00000000-0000-0000-0000-000000000000}"/>
  <bookViews>
    <workbookView xWindow="28680" yWindow="-120" windowWidth="29040" windowHeight="15840" tabRatio="809" xr2:uid="{00000000-000D-0000-FFFF-FFFF00000000}"/>
  </bookViews>
  <sheets>
    <sheet name="styczeń" sheetId="48" r:id="rId1"/>
    <sheet name="luty" sheetId="49" r:id="rId2"/>
    <sheet name="marzec" sheetId="50" r:id="rId3"/>
    <sheet name="kwiecień" sheetId="51" r:id="rId4"/>
    <sheet name="maj" sheetId="52" r:id="rId5"/>
    <sheet name="czerwiec" sheetId="53" r:id="rId6"/>
    <sheet name="lipiec" sheetId="54" r:id="rId7"/>
    <sheet name="sierpień" sheetId="55" r:id="rId8"/>
    <sheet name="wrzesień" sheetId="56" r:id="rId9"/>
    <sheet name="październik" sheetId="57" r:id="rId10"/>
    <sheet name="listopad" sheetId="58" r:id="rId11"/>
    <sheet name="grudzień" sheetId="59" r:id="rId12"/>
    <sheet name="STATUTOWA" sheetId="61" r:id="rId13"/>
    <sheet name="GOSPODARCZA" sheetId="62" r:id="rId14"/>
  </sheets>
  <definedNames>
    <definedName name="_xlnm.Print_Area" localSheetId="5">czerwiec!$A$1:$J$43</definedName>
    <definedName name="_xlnm.Print_Area" localSheetId="11">grudzień!$A$1:$J$43</definedName>
    <definedName name="_xlnm.Print_Area" localSheetId="3">kwiecień!$A$1:$J$43</definedName>
    <definedName name="_xlnm.Print_Area" localSheetId="6">lipiec!$A$1:$J$43</definedName>
    <definedName name="_xlnm.Print_Area" localSheetId="10">listopad!$A$1:$J$43</definedName>
    <definedName name="_xlnm.Print_Area" localSheetId="1">luty!$A$1:$J$43</definedName>
    <definedName name="_xlnm.Print_Area" localSheetId="4">maj!$A$1:$J$43</definedName>
    <definedName name="_xlnm.Print_Area" localSheetId="2">marzec!$A$1:$J$43</definedName>
    <definedName name="_xlnm.Print_Area" localSheetId="9">październik!$A$1:$J$43</definedName>
    <definedName name="_xlnm.Print_Area" localSheetId="7">sierpień!$A$1:$J$43</definedName>
    <definedName name="_xlnm.Print_Area" localSheetId="0">styczeń!$A$1:$J$44</definedName>
    <definedName name="_xlnm.Print_Area" localSheetId="8">wrzesień!$A$1:$J$43</definedName>
  </definedNames>
  <calcPr calcId="191029"/>
</workbook>
</file>

<file path=xl/calcChain.xml><?xml version="1.0" encoding="utf-8"?>
<calcChain xmlns="http://schemas.openxmlformats.org/spreadsheetml/2006/main">
  <c r="U10" i="59" l="1"/>
  <c r="V10" i="59"/>
  <c r="U11" i="59"/>
  <c r="V11" i="59"/>
  <c r="U12" i="59"/>
  <c r="V12" i="59"/>
  <c r="U13" i="59"/>
  <c r="V13" i="59"/>
  <c r="U14" i="59"/>
  <c r="V14" i="59"/>
  <c r="U15" i="59"/>
  <c r="U34" i="59" s="1"/>
  <c r="V15" i="59"/>
  <c r="U16" i="59"/>
  <c r="V16" i="59"/>
  <c r="U17" i="59"/>
  <c r="V17" i="59"/>
  <c r="U18" i="59"/>
  <c r="V18" i="59"/>
  <c r="U19" i="59"/>
  <c r="V19" i="59"/>
  <c r="U20" i="59"/>
  <c r="V20" i="59"/>
  <c r="U21" i="59"/>
  <c r="V21" i="59"/>
  <c r="U22" i="59"/>
  <c r="V22" i="59"/>
  <c r="U23" i="59"/>
  <c r="V23" i="59"/>
  <c r="U24" i="59"/>
  <c r="V24" i="59"/>
  <c r="U25" i="59"/>
  <c r="V25" i="59"/>
  <c r="U26" i="59"/>
  <c r="V26" i="59"/>
  <c r="U27" i="59"/>
  <c r="V27" i="59"/>
  <c r="U28" i="59"/>
  <c r="V28" i="59"/>
  <c r="U29" i="59"/>
  <c r="V29" i="59"/>
  <c r="U30" i="59"/>
  <c r="V30" i="59"/>
  <c r="U31" i="59"/>
  <c r="V31" i="59"/>
  <c r="U32" i="59"/>
  <c r="V32" i="59"/>
  <c r="U33" i="59"/>
  <c r="V33" i="59"/>
  <c r="V9" i="59"/>
  <c r="U9" i="59"/>
  <c r="U10" i="58"/>
  <c r="V10" i="58"/>
  <c r="U11" i="58"/>
  <c r="V11" i="58"/>
  <c r="U12" i="58"/>
  <c r="V12" i="58"/>
  <c r="U13" i="58"/>
  <c r="V13" i="58"/>
  <c r="U14" i="58"/>
  <c r="V14" i="58"/>
  <c r="U15" i="58"/>
  <c r="V15" i="58"/>
  <c r="U16" i="58"/>
  <c r="V16" i="58"/>
  <c r="U17" i="58"/>
  <c r="V17" i="58"/>
  <c r="U18" i="58"/>
  <c r="V18" i="58"/>
  <c r="U19" i="58"/>
  <c r="V19" i="58"/>
  <c r="U20" i="58"/>
  <c r="V20" i="58"/>
  <c r="U21" i="58"/>
  <c r="V21" i="58"/>
  <c r="U22" i="58"/>
  <c r="V22" i="58"/>
  <c r="U23" i="58"/>
  <c r="V23" i="58"/>
  <c r="U24" i="58"/>
  <c r="V24" i="58"/>
  <c r="U25" i="58"/>
  <c r="V25" i="58"/>
  <c r="U26" i="58"/>
  <c r="V26" i="58"/>
  <c r="U27" i="58"/>
  <c r="V27" i="58"/>
  <c r="U28" i="58"/>
  <c r="V28" i="58"/>
  <c r="U29" i="58"/>
  <c r="V29" i="58"/>
  <c r="U30" i="58"/>
  <c r="V30" i="58"/>
  <c r="U31" i="58"/>
  <c r="V31" i="58"/>
  <c r="U32" i="58"/>
  <c r="V32" i="58"/>
  <c r="U33" i="58"/>
  <c r="V33" i="58"/>
  <c r="V9" i="58"/>
  <c r="U9" i="58"/>
  <c r="U10" i="57"/>
  <c r="V10" i="57"/>
  <c r="U11" i="57"/>
  <c r="V11" i="57"/>
  <c r="U12" i="57"/>
  <c r="V12" i="57"/>
  <c r="U13" i="57"/>
  <c r="V13" i="57"/>
  <c r="U14" i="57"/>
  <c r="V14" i="57"/>
  <c r="U15" i="57"/>
  <c r="V15" i="57"/>
  <c r="U16" i="57"/>
  <c r="V16" i="57"/>
  <c r="U17" i="57"/>
  <c r="V17" i="57"/>
  <c r="U18" i="57"/>
  <c r="V18" i="57"/>
  <c r="U19" i="57"/>
  <c r="V19" i="57"/>
  <c r="U20" i="57"/>
  <c r="V20" i="57"/>
  <c r="U21" i="57"/>
  <c r="V21" i="57"/>
  <c r="U22" i="57"/>
  <c r="V22" i="57"/>
  <c r="U23" i="57"/>
  <c r="V23" i="57"/>
  <c r="U24" i="57"/>
  <c r="V24" i="57"/>
  <c r="U25" i="57"/>
  <c r="V25" i="57"/>
  <c r="U26" i="57"/>
  <c r="V26" i="57"/>
  <c r="U27" i="57"/>
  <c r="V27" i="57"/>
  <c r="U28" i="57"/>
  <c r="V28" i="57"/>
  <c r="U29" i="57"/>
  <c r="V29" i="57"/>
  <c r="U30" i="57"/>
  <c r="V30" i="57"/>
  <c r="U31" i="57"/>
  <c r="V31" i="57"/>
  <c r="U32" i="57"/>
  <c r="V32" i="57"/>
  <c r="U33" i="57"/>
  <c r="V33" i="57"/>
  <c r="V9" i="57"/>
  <c r="U9" i="57"/>
  <c r="U10" i="56"/>
  <c r="V10" i="56"/>
  <c r="U11" i="56"/>
  <c r="V11" i="56"/>
  <c r="U12" i="56"/>
  <c r="V12" i="56"/>
  <c r="U13" i="56"/>
  <c r="V13" i="56"/>
  <c r="U14" i="56"/>
  <c r="V14" i="56"/>
  <c r="U15" i="56"/>
  <c r="V15" i="56"/>
  <c r="U16" i="56"/>
  <c r="V16" i="56"/>
  <c r="U17" i="56"/>
  <c r="V17" i="56"/>
  <c r="U18" i="56"/>
  <c r="V18" i="56"/>
  <c r="U19" i="56"/>
  <c r="V19" i="56"/>
  <c r="U20" i="56"/>
  <c r="V20" i="56"/>
  <c r="U21" i="56"/>
  <c r="V21" i="56"/>
  <c r="U22" i="56"/>
  <c r="V22" i="56"/>
  <c r="U23" i="56"/>
  <c r="V23" i="56"/>
  <c r="U24" i="56"/>
  <c r="V24" i="56"/>
  <c r="U25" i="56"/>
  <c r="V25" i="56"/>
  <c r="U26" i="56"/>
  <c r="V26" i="56"/>
  <c r="U27" i="56"/>
  <c r="V27" i="56"/>
  <c r="U28" i="56"/>
  <c r="V28" i="56"/>
  <c r="U29" i="56"/>
  <c r="V29" i="56"/>
  <c r="U30" i="56"/>
  <c r="V30" i="56"/>
  <c r="U31" i="56"/>
  <c r="V31" i="56"/>
  <c r="U32" i="56"/>
  <c r="V32" i="56"/>
  <c r="U33" i="56"/>
  <c r="V33" i="56"/>
  <c r="V9" i="56"/>
  <c r="U9" i="56"/>
  <c r="U10" i="55"/>
  <c r="V10" i="55"/>
  <c r="U11" i="55"/>
  <c r="V11" i="55"/>
  <c r="U12" i="55"/>
  <c r="V12" i="55"/>
  <c r="U13" i="55"/>
  <c r="V13" i="55"/>
  <c r="U14" i="55"/>
  <c r="V14" i="55"/>
  <c r="U15" i="55"/>
  <c r="V15" i="55"/>
  <c r="U16" i="55"/>
  <c r="V16" i="55"/>
  <c r="U17" i="55"/>
  <c r="V17" i="55"/>
  <c r="U18" i="55"/>
  <c r="V18" i="55"/>
  <c r="U19" i="55"/>
  <c r="V19" i="55"/>
  <c r="U20" i="55"/>
  <c r="V20" i="55"/>
  <c r="U21" i="55"/>
  <c r="V21" i="55"/>
  <c r="U22" i="55"/>
  <c r="V22" i="55"/>
  <c r="U23" i="55"/>
  <c r="V23" i="55"/>
  <c r="U24" i="55"/>
  <c r="V24" i="55"/>
  <c r="U25" i="55"/>
  <c r="V25" i="55"/>
  <c r="U26" i="55"/>
  <c r="V26" i="55"/>
  <c r="U27" i="55"/>
  <c r="V27" i="55"/>
  <c r="U28" i="55"/>
  <c r="V28" i="55"/>
  <c r="U29" i="55"/>
  <c r="V29" i="55"/>
  <c r="U30" i="55"/>
  <c r="V30" i="55"/>
  <c r="U31" i="55"/>
  <c r="V31" i="55"/>
  <c r="U32" i="55"/>
  <c r="V32" i="55"/>
  <c r="U33" i="55"/>
  <c r="V33" i="55"/>
  <c r="V9" i="55"/>
  <c r="U9" i="55"/>
  <c r="U10" i="54"/>
  <c r="V10" i="54"/>
  <c r="U11" i="54"/>
  <c r="V11" i="54"/>
  <c r="U12" i="54"/>
  <c r="V12" i="54"/>
  <c r="U13" i="54"/>
  <c r="V13" i="54"/>
  <c r="U14" i="54"/>
  <c r="V14" i="54"/>
  <c r="U15" i="54"/>
  <c r="V15" i="54"/>
  <c r="U16" i="54"/>
  <c r="V16" i="54"/>
  <c r="U17" i="54"/>
  <c r="V17" i="54"/>
  <c r="U18" i="54"/>
  <c r="V18" i="54"/>
  <c r="U19" i="54"/>
  <c r="V19" i="54"/>
  <c r="U20" i="54"/>
  <c r="V20" i="54"/>
  <c r="U21" i="54"/>
  <c r="V21" i="54"/>
  <c r="U22" i="54"/>
  <c r="V22" i="54"/>
  <c r="U23" i="54"/>
  <c r="V23" i="54"/>
  <c r="U24" i="54"/>
  <c r="V24" i="54"/>
  <c r="U25" i="54"/>
  <c r="V25" i="54"/>
  <c r="U26" i="54"/>
  <c r="V26" i="54"/>
  <c r="U27" i="54"/>
  <c r="V27" i="54"/>
  <c r="U28" i="54"/>
  <c r="V28" i="54"/>
  <c r="U29" i="54"/>
  <c r="V29" i="54"/>
  <c r="U30" i="54"/>
  <c r="V30" i="54"/>
  <c r="U31" i="54"/>
  <c r="V31" i="54"/>
  <c r="U32" i="54"/>
  <c r="V32" i="54"/>
  <c r="U33" i="54"/>
  <c r="V33" i="54"/>
  <c r="V9" i="54"/>
  <c r="U9" i="54"/>
  <c r="U10" i="53"/>
  <c r="V10" i="53"/>
  <c r="U11" i="53"/>
  <c r="V11" i="53"/>
  <c r="U12" i="53"/>
  <c r="V12" i="53"/>
  <c r="U13" i="53"/>
  <c r="V13" i="53"/>
  <c r="U14" i="53"/>
  <c r="V14" i="53"/>
  <c r="U15" i="53"/>
  <c r="V15" i="53"/>
  <c r="U16" i="53"/>
  <c r="V16" i="53"/>
  <c r="U17" i="53"/>
  <c r="V17" i="53"/>
  <c r="U18" i="53"/>
  <c r="V18" i="53"/>
  <c r="U19" i="53"/>
  <c r="V19" i="53"/>
  <c r="U20" i="53"/>
  <c r="V20" i="53"/>
  <c r="U21" i="53"/>
  <c r="V21" i="53"/>
  <c r="U22" i="53"/>
  <c r="V22" i="53"/>
  <c r="U23" i="53"/>
  <c r="V23" i="53"/>
  <c r="U24" i="53"/>
  <c r="V24" i="53"/>
  <c r="U25" i="53"/>
  <c r="V25" i="53"/>
  <c r="U26" i="53"/>
  <c r="V26" i="53"/>
  <c r="U27" i="53"/>
  <c r="V27" i="53"/>
  <c r="U28" i="53"/>
  <c r="V28" i="53"/>
  <c r="U29" i="53"/>
  <c r="V29" i="53"/>
  <c r="U30" i="53"/>
  <c r="V30" i="53"/>
  <c r="U31" i="53"/>
  <c r="V31" i="53"/>
  <c r="U32" i="53"/>
  <c r="V32" i="53"/>
  <c r="U33" i="53"/>
  <c r="V33" i="53"/>
  <c r="V9" i="53"/>
  <c r="U9" i="53"/>
  <c r="U10" i="52"/>
  <c r="V10" i="52"/>
  <c r="U11" i="52"/>
  <c r="V11" i="52"/>
  <c r="U12" i="52"/>
  <c r="V12" i="52"/>
  <c r="U13" i="52"/>
  <c r="V13" i="52"/>
  <c r="U14" i="52"/>
  <c r="V14" i="52"/>
  <c r="U15" i="52"/>
  <c r="V15" i="52"/>
  <c r="U16" i="52"/>
  <c r="V16" i="52"/>
  <c r="U17" i="52"/>
  <c r="V17" i="52"/>
  <c r="U18" i="52"/>
  <c r="V18" i="52"/>
  <c r="U19" i="52"/>
  <c r="V19" i="52"/>
  <c r="U20" i="52"/>
  <c r="V20" i="52"/>
  <c r="U21" i="52"/>
  <c r="V21" i="52"/>
  <c r="U22" i="52"/>
  <c r="V22" i="52"/>
  <c r="U23" i="52"/>
  <c r="V23" i="52"/>
  <c r="U24" i="52"/>
  <c r="V24" i="52"/>
  <c r="U25" i="52"/>
  <c r="V25" i="52"/>
  <c r="U26" i="52"/>
  <c r="V26" i="52"/>
  <c r="U27" i="52"/>
  <c r="V27" i="52"/>
  <c r="U28" i="52"/>
  <c r="V28" i="52"/>
  <c r="U29" i="52"/>
  <c r="V29" i="52"/>
  <c r="U30" i="52"/>
  <c r="V30" i="52"/>
  <c r="U31" i="52"/>
  <c r="V31" i="52"/>
  <c r="U32" i="52"/>
  <c r="V32" i="52"/>
  <c r="U33" i="52"/>
  <c r="V33" i="52"/>
  <c r="V9" i="52"/>
  <c r="U9" i="52"/>
  <c r="U10" i="51"/>
  <c r="V10" i="51"/>
  <c r="U11" i="51"/>
  <c r="V11" i="51"/>
  <c r="U12" i="51"/>
  <c r="V12" i="51"/>
  <c r="U13" i="51"/>
  <c r="U34" i="51"/>
  <c r="V13" i="51"/>
  <c r="U14" i="51"/>
  <c r="V14" i="51"/>
  <c r="U15" i="51"/>
  <c r="V15" i="51"/>
  <c r="U16" i="51"/>
  <c r="V16" i="51"/>
  <c r="U17" i="51"/>
  <c r="V17" i="51"/>
  <c r="U18" i="51"/>
  <c r="V18" i="51"/>
  <c r="U19" i="51"/>
  <c r="V19" i="51"/>
  <c r="U20" i="51"/>
  <c r="V20" i="51"/>
  <c r="U21" i="51"/>
  <c r="V21" i="51"/>
  <c r="U22" i="51"/>
  <c r="V22" i="51"/>
  <c r="U23" i="51"/>
  <c r="V23" i="51"/>
  <c r="U24" i="51"/>
  <c r="V24" i="51"/>
  <c r="U25" i="51"/>
  <c r="V25" i="51"/>
  <c r="U26" i="51"/>
  <c r="V26" i="51"/>
  <c r="U27" i="51"/>
  <c r="V27" i="51"/>
  <c r="U28" i="51"/>
  <c r="V28" i="51"/>
  <c r="U29" i="51"/>
  <c r="V29" i="51"/>
  <c r="U30" i="51"/>
  <c r="V30" i="51"/>
  <c r="U31" i="51"/>
  <c r="V31" i="51"/>
  <c r="U32" i="51"/>
  <c r="V32" i="51"/>
  <c r="U33" i="51"/>
  <c r="V33" i="51"/>
  <c r="V9" i="51"/>
  <c r="U9" i="51"/>
  <c r="U10" i="50"/>
  <c r="V10" i="50"/>
  <c r="U11" i="50"/>
  <c r="V11" i="50"/>
  <c r="U12" i="50"/>
  <c r="V12" i="50"/>
  <c r="U13" i="50"/>
  <c r="V13" i="50"/>
  <c r="U14" i="50"/>
  <c r="V14" i="50"/>
  <c r="U15" i="50"/>
  <c r="V15" i="50"/>
  <c r="U16" i="50"/>
  <c r="V16" i="50"/>
  <c r="U17" i="50"/>
  <c r="V17" i="50"/>
  <c r="U18" i="50"/>
  <c r="V18" i="50"/>
  <c r="U19" i="50"/>
  <c r="V19" i="50"/>
  <c r="U20" i="50"/>
  <c r="V20" i="50"/>
  <c r="U21" i="50"/>
  <c r="V21" i="50"/>
  <c r="U22" i="50"/>
  <c r="V22" i="50"/>
  <c r="U23" i="50"/>
  <c r="V23" i="50"/>
  <c r="U24" i="50"/>
  <c r="V24" i="50"/>
  <c r="U25" i="50"/>
  <c r="V25" i="50"/>
  <c r="U26" i="50"/>
  <c r="V26" i="50"/>
  <c r="U27" i="50"/>
  <c r="V27" i="50"/>
  <c r="U28" i="50"/>
  <c r="V28" i="50"/>
  <c r="U29" i="50"/>
  <c r="V29" i="50"/>
  <c r="U30" i="50"/>
  <c r="V30" i="50"/>
  <c r="U31" i="50"/>
  <c r="V31" i="50"/>
  <c r="U32" i="50"/>
  <c r="V32" i="50"/>
  <c r="U33" i="50"/>
  <c r="V33" i="50"/>
  <c r="V9" i="50"/>
  <c r="U9" i="50"/>
  <c r="U10" i="49"/>
  <c r="V10" i="49"/>
  <c r="U11" i="49"/>
  <c r="V11" i="49"/>
  <c r="U12" i="49"/>
  <c r="V12" i="49"/>
  <c r="U13" i="49"/>
  <c r="V13" i="49"/>
  <c r="U14" i="49"/>
  <c r="V14" i="49"/>
  <c r="U15" i="49"/>
  <c r="U34" i="49" s="1"/>
  <c r="V15" i="49"/>
  <c r="U16" i="49"/>
  <c r="V16" i="49"/>
  <c r="U17" i="49"/>
  <c r="V17" i="49"/>
  <c r="U18" i="49"/>
  <c r="V18" i="49"/>
  <c r="U19" i="49"/>
  <c r="V19" i="49"/>
  <c r="U20" i="49"/>
  <c r="V20" i="49"/>
  <c r="U21" i="49"/>
  <c r="V21" i="49"/>
  <c r="U22" i="49"/>
  <c r="V22" i="49"/>
  <c r="U23" i="49"/>
  <c r="V23" i="49"/>
  <c r="U24" i="49"/>
  <c r="V24" i="49"/>
  <c r="U25" i="49"/>
  <c r="V25" i="49"/>
  <c r="U26" i="49"/>
  <c r="V26" i="49"/>
  <c r="U27" i="49"/>
  <c r="V27" i="49"/>
  <c r="U28" i="49"/>
  <c r="V28" i="49"/>
  <c r="U29" i="49"/>
  <c r="V29" i="49"/>
  <c r="U30" i="49"/>
  <c r="V30" i="49"/>
  <c r="U31" i="49"/>
  <c r="V31" i="49"/>
  <c r="U32" i="49"/>
  <c r="V32" i="49"/>
  <c r="U33" i="49"/>
  <c r="V33" i="49"/>
  <c r="V9" i="49"/>
  <c r="U9" i="49"/>
  <c r="U10" i="48"/>
  <c r="V10" i="48"/>
  <c r="U11" i="48"/>
  <c r="V11" i="48"/>
  <c r="U12" i="48"/>
  <c r="V12" i="48"/>
  <c r="U13" i="48"/>
  <c r="V13" i="48"/>
  <c r="U14" i="48"/>
  <c r="V14" i="48"/>
  <c r="U15" i="48"/>
  <c r="V15" i="48"/>
  <c r="U16" i="48"/>
  <c r="V16" i="48"/>
  <c r="U17" i="48"/>
  <c r="V17" i="48"/>
  <c r="U18" i="48"/>
  <c r="V18" i="48"/>
  <c r="U19" i="48"/>
  <c r="V19" i="48"/>
  <c r="U20" i="48"/>
  <c r="V20" i="48"/>
  <c r="U21" i="48"/>
  <c r="V21" i="48"/>
  <c r="U22" i="48"/>
  <c r="V22" i="48"/>
  <c r="U23" i="48"/>
  <c r="V23" i="48"/>
  <c r="U24" i="48"/>
  <c r="V24" i="48"/>
  <c r="U25" i="48"/>
  <c r="V25" i="48"/>
  <c r="U26" i="48"/>
  <c r="V26" i="48"/>
  <c r="U27" i="48"/>
  <c r="V27" i="48"/>
  <c r="U28" i="48"/>
  <c r="V28" i="48"/>
  <c r="U29" i="48"/>
  <c r="V29" i="48"/>
  <c r="U30" i="48"/>
  <c r="V30" i="48"/>
  <c r="U31" i="48"/>
  <c r="V31" i="48"/>
  <c r="U32" i="48"/>
  <c r="V32" i="48"/>
  <c r="U33" i="48"/>
  <c r="V33" i="48"/>
  <c r="V9" i="48"/>
  <c r="U9" i="48"/>
  <c r="K10" i="50"/>
  <c r="L10" i="50"/>
  <c r="M10" i="50"/>
  <c r="N10" i="50"/>
  <c r="O10" i="50"/>
  <c r="P10" i="50"/>
  <c r="Q10" i="50"/>
  <c r="R10" i="50"/>
  <c r="S10" i="50"/>
  <c r="T10" i="50"/>
  <c r="K11" i="50"/>
  <c r="L11" i="50"/>
  <c r="M11" i="50"/>
  <c r="N11" i="50"/>
  <c r="O11" i="50"/>
  <c r="P11" i="50"/>
  <c r="Q11" i="50"/>
  <c r="R11" i="50"/>
  <c r="S11" i="50"/>
  <c r="T11" i="50"/>
  <c r="K12" i="50"/>
  <c r="L12" i="50"/>
  <c r="M12" i="50"/>
  <c r="N12" i="50"/>
  <c r="O12" i="50"/>
  <c r="P12" i="50"/>
  <c r="Q12" i="50"/>
  <c r="R12" i="50"/>
  <c r="S12" i="50"/>
  <c r="T12" i="50"/>
  <c r="K13" i="50"/>
  <c r="L13" i="50"/>
  <c r="M13" i="50"/>
  <c r="N13" i="50"/>
  <c r="O13" i="50"/>
  <c r="P13" i="50"/>
  <c r="Q13" i="50"/>
  <c r="R13" i="50"/>
  <c r="S13" i="50"/>
  <c r="T13" i="50"/>
  <c r="K14" i="50"/>
  <c r="L14" i="50"/>
  <c r="M14" i="50"/>
  <c r="N14" i="50"/>
  <c r="O14" i="50"/>
  <c r="P14" i="50"/>
  <c r="Q14" i="50"/>
  <c r="R14" i="50"/>
  <c r="S14" i="50"/>
  <c r="T14" i="50"/>
  <c r="K15" i="50"/>
  <c r="L15" i="50"/>
  <c r="M15" i="50"/>
  <c r="N15" i="50"/>
  <c r="O15" i="50"/>
  <c r="P15" i="50"/>
  <c r="Q15" i="50"/>
  <c r="R15" i="50"/>
  <c r="S15" i="50"/>
  <c r="S34" i="50" s="1"/>
  <c r="T15" i="50"/>
  <c r="K16" i="50"/>
  <c r="L16" i="50"/>
  <c r="M16" i="50"/>
  <c r="N16" i="50"/>
  <c r="O16" i="50"/>
  <c r="P16" i="50"/>
  <c r="Q16" i="50"/>
  <c r="R16" i="50"/>
  <c r="S16" i="50"/>
  <c r="T16" i="50"/>
  <c r="K17" i="50"/>
  <c r="L17" i="50"/>
  <c r="M17" i="50"/>
  <c r="N17" i="50"/>
  <c r="O17" i="50"/>
  <c r="P17" i="50"/>
  <c r="Q17" i="50"/>
  <c r="R17" i="50"/>
  <c r="S17" i="50"/>
  <c r="T17" i="50"/>
  <c r="K18" i="50"/>
  <c r="L18" i="50"/>
  <c r="M18" i="50"/>
  <c r="N18" i="50"/>
  <c r="O18" i="50"/>
  <c r="P18" i="50"/>
  <c r="Q18" i="50"/>
  <c r="R18" i="50"/>
  <c r="S18" i="50"/>
  <c r="T18" i="50"/>
  <c r="K19" i="50"/>
  <c r="L19" i="50"/>
  <c r="M19" i="50"/>
  <c r="N19" i="50"/>
  <c r="O19" i="50"/>
  <c r="P19" i="50"/>
  <c r="Q19" i="50"/>
  <c r="R19" i="50"/>
  <c r="S19" i="50"/>
  <c r="T19" i="50"/>
  <c r="K20" i="50"/>
  <c r="L20" i="50"/>
  <c r="M20" i="50"/>
  <c r="N20" i="50"/>
  <c r="O20" i="50"/>
  <c r="P20" i="50"/>
  <c r="Q20" i="50"/>
  <c r="R20" i="50"/>
  <c r="S20" i="50"/>
  <c r="T20" i="50"/>
  <c r="K21" i="50"/>
  <c r="L21" i="50"/>
  <c r="M21" i="50"/>
  <c r="N21" i="50"/>
  <c r="O21" i="50"/>
  <c r="P21" i="50"/>
  <c r="Q21" i="50"/>
  <c r="R21" i="50"/>
  <c r="S21" i="50"/>
  <c r="T21" i="50"/>
  <c r="K22" i="50"/>
  <c r="L22" i="50"/>
  <c r="M22" i="50"/>
  <c r="N22" i="50"/>
  <c r="O22" i="50"/>
  <c r="P22" i="50"/>
  <c r="Q22" i="50"/>
  <c r="R22" i="50"/>
  <c r="S22" i="50"/>
  <c r="T22" i="50"/>
  <c r="K23" i="50"/>
  <c r="L23" i="50"/>
  <c r="M23" i="50"/>
  <c r="N23" i="50"/>
  <c r="O23" i="50"/>
  <c r="P23" i="50"/>
  <c r="Q23" i="50"/>
  <c r="R23" i="50"/>
  <c r="S23" i="50"/>
  <c r="T23" i="50"/>
  <c r="K24" i="50"/>
  <c r="L24" i="50"/>
  <c r="M24" i="50"/>
  <c r="N24" i="50"/>
  <c r="O24" i="50"/>
  <c r="P24" i="50"/>
  <c r="Q24" i="50"/>
  <c r="R24" i="50"/>
  <c r="S24" i="50"/>
  <c r="T24" i="50"/>
  <c r="K25" i="50"/>
  <c r="L25" i="50"/>
  <c r="M25" i="50"/>
  <c r="N25" i="50"/>
  <c r="O25" i="50"/>
  <c r="P25" i="50"/>
  <c r="Q25" i="50"/>
  <c r="R25" i="50"/>
  <c r="S25" i="50"/>
  <c r="T25" i="50"/>
  <c r="K26" i="50"/>
  <c r="L26" i="50"/>
  <c r="M26" i="50"/>
  <c r="N26" i="50"/>
  <c r="O26" i="50"/>
  <c r="P26" i="50"/>
  <c r="Q26" i="50"/>
  <c r="R26" i="50"/>
  <c r="S26" i="50"/>
  <c r="T26" i="50"/>
  <c r="K27" i="50"/>
  <c r="L27" i="50"/>
  <c r="M27" i="50"/>
  <c r="N27" i="50"/>
  <c r="O27" i="50"/>
  <c r="P27" i="50"/>
  <c r="Q27" i="50"/>
  <c r="R27" i="50"/>
  <c r="S27" i="50"/>
  <c r="T27" i="50"/>
  <c r="K28" i="50"/>
  <c r="L28" i="50"/>
  <c r="M28" i="50"/>
  <c r="N28" i="50"/>
  <c r="O28" i="50"/>
  <c r="P28" i="50"/>
  <c r="Q28" i="50"/>
  <c r="R28" i="50"/>
  <c r="S28" i="50"/>
  <c r="T28" i="50"/>
  <c r="K29" i="50"/>
  <c r="L29" i="50"/>
  <c r="M29" i="50"/>
  <c r="N29" i="50"/>
  <c r="O29" i="50"/>
  <c r="P29" i="50"/>
  <c r="Q29" i="50"/>
  <c r="R29" i="50"/>
  <c r="S29" i="50"/>
  <c r="T29" i="50"/>
  <c r="K30" i="50"/>
  <c r="L30" i="50"/>
  <c r="M30" i="50"/>
  <c r="N30" i="50"/>
  <c r="O30" i="50"/>
  <c r="P30" i="50"/>
  <c r="Q30" i="50"/>
  <c r="R30" i="50"/>
  <c r="S30" i="50"/>
  <c r="T30" i="50"/>
  <c r="K31" i="50"/>
  <c r="L31" i="50"/>
  <c r="M31" i="50"/>
  <c r="N31" i="50"/>
  <c r="O31" i="50"/>
  <c r="P31" i="50"/>
  <c r="Q31" i="50"/>
  <c r="R31" i="50"/>
  <c r="S31" i="50"/>
  <c r="T31" i="50"/>
  <c r="K32" i="50"/>
  <c r="L32" i="50"/>
  <c r="M32" i="50"/>
  <c r="N32" i="50"/>
  <c r="O32" i="50"/>
  <c r="P32" i="50"/>
  <c r="Q32" i="50"/>
  <c r="R32" i="50"/>
  <c r="S32" i="50"/>
  <c r="T32" i="50"/>
  <c r="K33" i="50"/>
  <c r="L33" i="50"/>
  <c r="M33" i="50"/>
  <c r="N33" i="50"/>
  <c r="O33" i="50"/>
  <c r="P33" i="50"/>
  <c r="Q33" i="50"/>
  <c r="R33" i="50"/>
  <c r="S33" i="50"/>
  <c r="T33" i="50"/>
  <c r="K10" i="59"/>
  <c r="L10" i="59"/>
  <c r="M10" i="59"/>
  <c r="N10" i="59"/>
  <c r="O10" i="59"/>
  <c r="P10" i="59"/>
  <c r="Q10" i="59"/>
  <c r="R10" i="59"/>
  <c r="S10" i="59"/>
  <c r="T10" i="59"/>
  <c r="K11" i="59"/>
  <c r="L11" i="59"/>
  <c r="M11" i="59"/>
  <c r="N11" i="59"/>
  <c r="O11" i="59"/>
  <c r="P11" i="59"/>
  <c r="Q11" i="59"/>
  <c r="R11" i="59"/>
  <c r="S11" i="59"/>
  <c r="T11" i="59"/>
  <c r="K12" i="59"/>
  <c r="L12" i="59"/>
  <c r="M12" i="59"/>
  <c r="N12" i="59"/>
  <c r="O12" i="59"/>
  <c r="P12" i="59"/>
  <c r="Q12" i="59"/>
  <c r="R12" i="59"/>
  <c r="S12" i="59"/>
  <c r="T12" i="59"/>
  <c r="K13" i="59"/>
  <c r="L13" i="59"/>
  <c r="M13" i="59"/>
  <c r="N13" i="59"/>
  <c r="O13" i="59"/>
  <c r="P13" i="59"/>
  <c r="Q13" i="59"/>
  <c r="R13" i="59"/>
  <c r="S13" i="59"/>
  <c r="T13" i="59"/>
  <c r="K14" i="59"/>
  <c r="L14" i="59"/>
  <c r="M14" i="59"/>
  <c r="N14" i="59"/>
  <c r="O14" i="59"/>
  <c r="P14" i="59"/>
  <c r="Q14" i="59"/>
  <c r="R14" i="59"/>
  <c r="S14" i="59"/>
  <c r="T14" i="59"/>
  <c r="K15" i="59"/>
  <c r="L15" i="59"/>
  <c r="M15" i="59"/>
  <c r="N15" i="59"/>
  <c r="O15" i="59"/>
  <c r="P15" i="59"/>
  <c r="Q15" i="59"/>
  <c r="R15" i="59"/>
  <c r="S15" i="59"/>
  <c r="T15" i="59"/>
  <c r="K16" i="59"/>
  <c r="L16" i="59"/>
  <c r="M16" i="59"/>
  <c r="N16" i="59"/>
  <c r="O16" i="59"/>
  <c r="P16" i="59"/>
  <c r="Q16" i="59"/>
  <c r="R16" i="59"/>
  <c r="S16" i="59"/>
  <c r="T16" i="59"/>
  <c r="K17" i="59"/>
  <c r="L17" i="59"/>
  <c r="M17" i="59"/>
  <c r="N17" i="59"/>
  <c r="O17" i="59"/>
  <c r="P17" i="59"/>
  <c r="Q17" i="59"/>
  <c r="R17" i="59"/>
  <c r="S17" i="59"/>
  <c r="T17" i="59"/>
  <c r="K18" i="59"/>
  <c r="L18" i="59"/>
  <c r="M18" i="59"/>
  <c r="N18" i="59"/>
  <c r="O18" i="59"/>
  <c r="P18" i="59"/>
  <c r="Q18" i="59"/>
  <c r="R18" i="59"/>
  <c r="S18" i="59"/>
  <c r="T18" i="59"/>
  <c r="K19" i="59"/>
  <c r="L19" i="59"/>
  <c r="M19" i="59"/>
  <c r="N19" i="59"/>
  <c r="O19" i="59"/>
  <c r="P19" i="59"/>
  <c r="Q19" i="59"/>
  <c r="R19" i="59"/>
  <c r="S19" i="59"/>
  <c r="T19" i="59"/>
  <c r="K20" i="59"/>
  <c r="L20" i="59"/>
  <c r="M20" i="59"/>
  <c r="N20" i="59"/>
  <c r="O20" i="59"/>
  <c r="P20" i="59"/>
  <c r="Q20" i="59"/>
  <c r="R20" i="59"/>
  <c r="S20" i="59"/>
  <c r="T20" i="59"/>
  <c r="K21" i="59"/>
  <c r="L21" i="59"/>
  <c r="M21" i="59"/>
  <c r="N21" i="59"/>
  <c r="O21" i="59"/>
  <c r="P21" i="59"/>
  <c r="Q21" i="59"/>
  <c r="R21" i="59"/>
  <c r="S21" i="59"/>
  <c r="T21" i="59"/>
  <c r="K22" i="59"/>
  <c r="L22" i="59"/>
  <c r="M22" i="59"/>
  <c r="N22" i="59"/>
  <c r="O22" i="59"/>
  <c r="P22" i="59"/>
  <c r="Q22" i="59"/>
  <c r="R22" i="59"/>
  <c r="S22" i="59"/>
  <c r="T22" i="59"/>
  <c r="K23" i="59"/>
  <c r="L23" i="59"/>
  <c r="M23" i="59"/>
  <c r="N23" i="59"/>
  <c r="O23" i="59"/>
  <c r="P23" i="59"/>
  <c r="Q23" i="59"/>
  <c r="R23" i="59"/>
  <c r="S23" i="59"/>
  <c r="T23" i="59"/>
  <c r="K24" i="59"/>
  <c r="L24" i="59"/>
  <c r="M24" i="59"/>
  <c r="N24" i="59"/>
  <c r="O24" i="59"/>
  <c r="P24" i="59"/>
  <c r="Q24" i="59"/>
  <c r="R24" i="59"/>
  <c r="S24" i="59"/>
  <c r="T24" i="59"/>
  <c r="K25" i="59"/>
  <c r="L25" i="59"/>
  <c r="M25" i="59"/>
  <c r="N25" i="59"/>
  <c r="O25" i="59"/>
  <c r="P25" i="59"/>
  <c r="Q25" i="59"/>
  <c r="R25" i="59"/>
  <c r="S25" i="59"/>
  <c r="T25" i="59"/>
  <c r="K26" i="59"/>
  <c r="L26" i="59"/>
  <c r="M26" i="59"/>
  <c r="N26" i="59"/>
  <c r="O26" i="59"/>
  <c r="P26" i="59"/>
  <c r="Q26" i="59"/>
  <c r="R26" i="59"/>
  <c r="S26" i="59"/>
  <c r="T26" i="59"/>
  <c r="K27" i="59"/>
  <c r="L27" i="59"/>
  <c r="M27" i="59"/>
  <c r="N27" i="59"/>
  <c r="O27" i="59"/>
  <c r="P27" i="59"/>
  <c r="Q27" i="59"/>
  <c r="R27" i="59"/>
  <c r="S27" i="59"/>
  <c r="T27" i="59"/>
  <c r="K28" i="59"/>
  <c r="L28" i="59"/>
  <c r="M28" i="59"/>
  <c r="N28" i="59"/>
  <c r="O28" i="59"/>
  <c r="P28" i="59"/>
  <c r="Q28" i="59"/>
  <c r="R28" i="59"/>
  <c r="S28" i="59"/>
  <c r="T28" i="59"/>
  <c r="K29" i="59"/>
  <c r="L29" i="59"/>
  <c r="M29" i="59"/>
  <c r="N29" i="59"/>
  <c r="O29" i="59"/>
  <c r="P29" i="59"/>
  <c r="Q29" i="59"/>
  <c r="R29" i="59"/>
  <c r="S29" i="59"/>
  <c r="T29" i="59"/>
  <c r="K30" i="59"/>
  <c r="L30" i="59"/>
  <c r="M30" i="59"/>
  <c r="N30" i="59"/>
  <c r="O30" i="59"/>
  <c r="P30" i="59"/>
  <c r="Q30" i="59"/>
  <c r="R30" i="59"/>
  <c r="S30" i="59"/>
  <c r="T30" i="59"/>
  <c r="K31" i="59"/>
  <c r="L31" i="59"/>
  <c r="M31" i="59"/>
  <c r="N31" i="59"/>
  <c r="O31" i="59"/>
  <c r="P31" i="59"/>
  <c r="Q31" i="59"/>
  <c r="R31" i="59"/>
  <c r="S31" i="59"/>
  <c r="T31" i="59"/>
  <c r="K32" i="59"/>
  <c r="L32" i="59"/>
  <c r="M32" i="59"/>
  <c r="N32" i="59"/>
  <c r="O32" i="59"/>
  <c r="P32" i="59"/>
  <c r="Q32" i="59"/>
  <c r="R32" i="59"/>
  <c r="S32" i="59"/>
  <c r="T32" i="59"/>
  <c r="K33" i="59"/>
  <c r="L33" i="59"/>
  <c r="M33" i="59"/>
  <c r="N33" i="59"/>
  <c r="O33" i="59"/>
  <c r="P33" i="59"/>
  <c r="Q33" i="59"/>
  <c r="R33" i="59"/>
  <c r="S33" i="59"/>
  <c r="T33" i="59"/>
  <c r="T9" i="59"/>
  <c r="S9" i="59"/>
  <c r="N9" i="59"/>
  <c r="M9" i="59"/>
  <c r="L9" i="59"/>
  <c r="K9" i="59"/>
  <c r="K10" i="58"/>
  <c r="L10" i="58"/>
  <c r="M10" i="58"/>
  <c r="N10" i="58"/>
  <c r="O10" i="58"/>
  <c r="P10" i="58"/>
  <c r="Q10" i="58"/>
  <c r="R10" i="58"/>
  <c r="S10" i="58"/>
  <c r="T10" i="58"/>
  <c r="K11" i="58"/>
  <c r="L11" i="58"/>
  <c r="M11" i="58"/>
  <c r="N11" i="58"/>
  <c r="O11" i="58"/>
  <c r="P11" i="58"/>
  <c r="Q11" i="58"/>
  <c r="R11" i="58"/>
  <c r="S11" i="58"/>
  <c r="T11" i="58"/>
  <c r="K12" i="58"/>
  <c r="L12" i="58"/>
  <c r="M12" i="58"/>
  <c r="N12" i="58"/>
  <c r="O12" i="58"/>
  <c r="P12" i="58"/>
  <c r="Q12" i="58"/>
  <c r="R12" i="58"/>
  <c r="S12" i="58"/>
  <c r="T12" i="58"/>
  <c r="K13" i="58"/>
  <c r="L13" i="58"/>
  <c r="M13" i="58"/>
  <c r="N13" i="58"/>
  <c r="O13" i="58"/>
  <c r="P13" i="58"/>
  <c r="Q13" i="58"/>
  <c r="R13" i="58"/>
  <c r="S13" i="58"/>
  <c r="T13" i="58"/>
  <c r="K14" i="58"/>
  <c r="L14" i="58"/>
  <c r="M14" i="58"/>
  <c r="N14" i="58"/>
  <c r="O14" i="58"/>
  <c r="P14" i="58"/>
  <c r="Q14" i="58"/>
  <c r="R14" i="58"/>
  <c r="S14" i="58"/>
  <c r="T14" i="58"/>
  <c r="K15" i="58"/>
  <c r="L15" i="58"/>
  <c r="M15" i="58"/>
  <c r="N15" i="58"/>
  <c r="O15" i="58"/>
  <c r="P15" i="58"/>
  <c r="Q15" i="58"/>
  <c r="R15" i="58"/>
  <c r="S15" i="58"/>
  <c r="T15" i="58"/>
  <c r="K16" i="58"/>
  <c r="L16" i="58"/>
  <c r="M16" i="58"/>
  <c r="N16" i="58"/>
  <c r="O16" i="58"/>
  <c r="P16" i="58"/>
  <c r="Q16" i="58"/>
  <c r="R16" i="58"/>
  <c r="S16" i="58"/>
  <c r="T16" i="58"/>
  <c r="K17" i="58"/>
  <c r="L17" i="58"/>
  <c r="M17" i="58"/>
  <c r="N17" i="58"/>
  <c r="O17" i="58"/>
  <c r="P17" i="58"/>
  <c r="Q17" i="58"/>
  <c r="R17" i="58"/>
  <c r="S17" i="58"/>
  <c r="T17" i="58"/>
  <c r="K18" i="58"/>
  <c r="L18" i="58"/>
  <c r="M18" i="58"/>
  <c r="N18" i="58"/>
  <c r="O18" i="58"/>
  <c r="P18" i="58"/>
  <c r="Q18" i="58"/>
  <c r="R18" i="58"/>
  <c r="S18" i="58"/>
  <c r="T18" i="58"/>
  <c r="K19" i="58"/>
  <c r="L19" i="58"/>
  <c r="M19" i="58"/>
  <c r="N19" i="58"/>
  <c r="O19" i="58"/>
  <c r="P19" i="58"/>
  <c r="Q19" i="58"/>
  <c r="R19" i="58"/>
  <c r="S19" i="58"/>
  <c r="T19" i="58"/>
  <c r="K20" i="58"/>
  <c r="L20" i="58"/>
  <c r="M20" i="58"/>
  <c r="N20" i="58"/>
  <c r="O20" i="58"/>
  <c r="P20" i="58"/>
  <c r="Q20" i="58"/>
  <c r="R20" i="58"/>
  <c r="S20" i="58"/>
  <c r="T20" i="58"/>
  <c r="K21" i="58"/>
  <c r="L21" i="58"/>
  <c r="M21" i="58"/>
  <c r="N21" i="58"/>
  <c r="O21" i="58"/>
  <c r="P21" i="58"/>
  <c r="Q21" i="58"/>
  <c r="R21" i="58"/>
  <c r="S21" i="58"/>
  <c r="T21" i="58"/>
  <c r="K22" i="58"/>
  <c r="L22" i="58"/>
  <c r="M22" i="58"/>
  <c r="N22" i="58"/>
  <c r="O22" i="58"/>
  <c r="P22" i="58"/>
  <c r="Q22" i="58"/>
  <c r="R22" i="58"/>
  <c r="S22" i="58"/>
  <c r="T22" i="58"/>
  <c r="K23" i="58"/>
  <c r="L23" i="58"/>
  <c r="M23" i="58"/>
  <c r="N23" i="58"/>
  <c r="O23" i="58"/>
  <c r="P23" i="58"/>
  <c r="Q23" i="58"/>
  <c r="R23" i="58"/>
  <c r="S23" i="58"/>
  <c r="T23" i="58"/>
  <c r="K24" i="58"/>
  <c r="L24" i="58"/>
  <c r="M24" i="58"/>
  <c r="N24" i="58"/>
  <c r="O24" i="58"/>
  <c r="P24" i="58"/>
  <c r="Q24" i="58"/>
  <c r="R24" i="58"/>
  <c r="S24" i="58"/>
  <c r="T24" i="58"/>
  <c r="K25" i="58"/>
  <c r="L25" i="58"/>
  <c r="M25" i="58"/>
  <c r="N25" i="58"/>
  <c r="O25" i="58"/>
  <c r="P25" i="58"/>
  <c r="Q25" i="58"/>
  <c r="R25" i="58"/>
  <c r="S25" i="58"/>
  <c r="T25" i="58"/>
  <c r="K26" i="58"/>
  <c r="L26" i="58"/>
  <c r="M26" i="58"/>
  <c r="N26" i="58"/>
  <c r="O26" i="58"/>
  <c r="P26" i="58"/>
  <c r="Q26" i="58"/>
  <c r="R26" i="58"/>
  <c r="S26" i="58"/>
  <c r="T26" i="58"/>
  <c r="K27" i="58"/>
  <c r="L27" i="58"/>
  <c r="M27" i="58"/>
  <c r="N27" i="58"/>
  <c r="O27" i="58"/>
  <c r="P27" i="58"/>
  <c r="Q27" i="58"/>
  <c r="R27" i="58"/>
  <c r="S27" i="58"/>
  <c r="T27" i="58"/>
  <c r="K28" i="58"/>
  <c r="L28" i="58"/>
  <c r="M28" i="58"/>
  <c r="N28" i="58"/>
  <c r="O28" i="58"/>
  <c r="P28" i="58"/>
  <c r="Q28" i="58"/>
  <c r="R28" i="58"/>
  <c r="S28" i="58"/>
  <c r="T28" i="58"/>
  <c r="K29" i="58"/>
  <c r="L29" i="58"/>
  <c r="M29" i="58"/>
  <c r="N29" i="58"/>
  <c r="O29" i="58"/>
  <c r="P29" i="58"/>
  <c r="Q29" i="58"/>
  <c r="R29" i="58"/>
  <c r="S29" i="58"/>
  <c r="T29" i="58"/>
  <c r="K30" i="58"/>
  <c r="L30" i="58"/>
  <c r="M30" i="58"/>
  <c r="N30" i="58"/>
  <c r="O30" i="58"/>
  <c r="P30" i="58"/>
  <c r="Q30" i="58"/>
  <c r="R30" i="58"/>
  <c r="S30" i="58"/>
  <c r="T30" i="58"/>
  <c r="K31" i="58"/>
  <c r="L31" i="58"/>
  <c r="M31" i="58"/>
  <c r="N31" i="58"/>
  <c r="O31" i="58"/>
  <c r="P31" i="58"/>
  <c r="Q31" i="58"/>
  <c r="R31" i="58"/>
  <c r="S31" i="58"/>
  <c r="T31" i="58"/>
  <c r="K32" i="58"/>
  <c r="L32" i="58"/>
  <c r="M32" i="58"/>
  <c r="N32" i="58"/>
  <c r="O32" i="58"/>
  <c r="P32" i="58"/>
  <c r="Q32" i="58"/>
  <c r="R32" i="58"/>
  <c r="S32" i="58"/>
  <c r="T32" i="58"/>
  <c r="K33" i="58"/>
  <c r="L33" i="58"/>
  <c r="M33" i="58"/>
  <c r="N33" i="58"/>
  <c r="O33" i="58"/>
  <c r="P33" i="58"/>
  <c r="Q33" i="58"/>
  <c r="R33" i="58"/>
  <c r="S33" i="58"/>
  <c r="T33" i="58"/>
  <c r="T9" i="58"/>
  <c r="S9" i="58"/>
  <c r="N9" i="58"/>
  <c r="M9" i="58"/>
  <c r="L9" i="58"/>
  <c r="K9" i="58"/>
  <c r="J34" i="58"/>
  <c r="J35" i="58"/>
  <c r="K10" i="57"/>
  <c r="L10" i="57"/>
  <c r="M10" i="57"/>
  <c r="N10" i="57"/>
  <c r="O10" i="57"/>
  <c r="P10" i="57"/>
  <c r="Q10" i="57"/>
  <c r="R10" i="57"/>
  <c r="S10" i="57"/>
  <c r="T10" i="57"/>
  <c r="K11" i="57"/>
  <c r="L11" i="57"/>
  <c r="M11" i="57"/>
  <c r="N11" i="57"/>
  <c r="O11" i="57"/>
  <c r="P11" i="57"/>
  <c r="Q11" i="57"/>
  <c r="R11" i="57"/>
  <c r="S11" i="57"/>
  <c r="T11" i="57"/>
  <c r="K12" i="57"/>
  <c r="L12" i="57"/>
  <c r="M12" i="57"/>
  <c r="N12" i="57"/>
  <c r="O12" i="57"/>
  <c r="P12" i="57"/>
  <c r="Q12" i="57"/>
  <c r="R12" i="57"/>
  <c r="S12" i="57"/>
  <c r="T12" i="57"/>
  <c r="K13" i="57"/>
  <c r="L13" i="57"/>
  <c r="M13" i="57"/>
  <c r="N13" i="57"/>
  <c r="O13" i="57"/>
  <c r="P13" i="57"/>
  <c r="Q13" i="57"/>
  <c r="R13" i="57"/>
  <c r="S13" i="57"/>
  <c r="T13" i="57"/>
  <c r="K14" i="57"/>
  <c r="L14" i="57"/>
  <c r="M14" i="57"/>
  <c r="N14" i="57"/>
  <c r="O14" i="57"/>
  <c r="P14" i="57"/>
  <c r="Q14" i="57"/>
  <c r="R14" i="57"/>
  <c r="S14" i="57"/>
  <c r="T14" i="57"/>
  <c r="K15" i="57"/>
  <c r="L15" i="57"/>
  <c r="M15" i="57"/>
  <c r="N15" i="57"/>
  <c r="O15" i="57"/>
  <c r="P15" i="57"/>
  <c r="Q15" i="57"/>
  <c r="R15" i="57"/>
  <c r="S15" i="57"/>
  <c r="T15" i="57"/>
  <c r="K16" i="57"/>
  <c r="L16" i="57"/>
  <c r="M16" i="57"/>
  <c r="N16" i="57"/>
  <c r="O16" i="57"/>
  <c r="P16" i="57"/>
  <c r="Q16" i="57"/>
  <c r="R16" i="57"/>
  <c r="S16" i="57"/>
  <c r="T16" i="57"/>
  <c r="K17" i="57"/>
  <c r="L17" i="57"/>
  <c r="M17" i="57"/>
  <c r="N17" i="57"/>
  <c r="O17" i="57"/>
  <c r="P17" i="57"/>
  <c r="Q17" i="57"/>
  <c r="R17" i="57"/>
  <c r="S17" i="57"/>
  <c r="T17" i="57"/>
  <c r="K18" i="57"/>
  <c r="L18" i="57"/>
  <c r="M18" i="57"/>
  <c r="N18" i="57"/>
  <c r="O18" i="57"/>
  <c r="P18" i="57"/>
  <c r="Q18" i="57"/>
  <c r="R18" i="57"/>
  <c r="S18" i="57"/>
  <c r="T18" i="57"/>
  <c r="K19" i="57"/>
  <c r="L19" i="57"/>
  <c r="M19" i="57"/>
  <c r="N19" i="57"/>
  <c r="O19" i="57"/>
  <c r="P19" i="57"/>
  <c r="Q19" i="57"/>
  <c r="R19" i="57"/>
  <c r="S19" i="57"/>
  <c r="T19" i="57"/>
  <c r="K20" i="57"/>
  <c r="L20" i="57"/>
  <c r="M20" i="57"/>
  <c r="N20" i="57"/>
  <c r="O20" i="57"/>
  <c r="P20" i="57"/>
  <c r="Q20" i="57"/>
  <c r="R20" i="57"/>
  <c r="S20" i="57"/>
  <c r="T20" i="57"/>
  <c r="K21" i="57"/>
  <c r="L21" i="57"/>
  <c r="M21" i="57"/>
  <c r="N21" i="57"/>
  <c r="O21" i="57"/>
  <c r="P21" i="57"/>
  <c r="Q21" i="57"/>
  <c r="R21" i="57"/>
  <c r="S21" i="57"/>
  <c r="T21" i="57"/>
  <c r="K22" i="57"/>
  <c r="L22" i="57"/>
  <c r="M22" i="57"/>
  <c r="N22" i="57"/>
  <c r="O22" i="57"/>
  <c r="P22" i="57"/>
  <c r="Q22" i="57"/>
  <c r="R22" i="57"/>
  <c r="S22" i="57"/>
  <c r="T22" i="57"/>
  <c r="K23" i="57"/>
  <c r="L23" i="57"/>
  <c r="M23" i="57"/>
  <c r="N23" i="57"/>
  <c r="O23" i="57"/>
  <c r="P23" i="57"/>
  <c r="Q23" i="57"/>
  <c r="R23" i="57"/>
  <c r="S23" i="57"/>
  <c r="T23" i="57"/>
  <c r="K24" i="57"/>
  <c r="L24" i="57"/>
  <c r="M24" i="57"/>
  <c r="N24" i="57"/>
  <c r="O24" i="57"/>
  <c r="P24" i="57"/>
  <c r="Q24" i="57"/>
  <c r="R24" i="57"/>
  <c r="S24" i="57"/>
  <c r="T24" i="57"/>
  <c r="K25" i="57"/>
  <c r="L25" i="57"/>
  <c r="M25" i="57"/>
  <c r="N25" i="57"/>
  <c r="O25" i="57"/>
  <c r="P25" i="57"/>
  <c r="Q25" i="57"/>
  <c r="R25" i="57"/>
  <c r="S25" i="57"/>
  <c r="T25" i="57"/>
  <c r="K26" i="57"/>
  <c r="L26" i="57"/>
  <c r="M26" i="57"/>
  <c r="N26" i="57"/>
  <c r="O26" i="57"/>
  <c r="P26" i="57"/>
  <c r="Q26" i="57"/>
  <c r="R26" i="57"/>
  <c r="S26" i="57"/>
  <c r="T26" i="57"/>
  <c r="K27" i="57"/>
  <c r="L27" i="57"/>
  <c r="M27" i="57"/>
  <c r="N27" i="57"/>
  <c r="O27" i="57"/>
  <c r="P27" i="57"/>
  <c r="Q27" i="57"/>
  <c r="R27" i="57"/>
  <c r="S27" i="57"/>
  <c r="T27" i="57"/>
  <c r="K28" i="57"/>
  <c r="L28" i="57"/>
  <c r="M28" i="57"/>
  <c r="N28" i="57"/>
  <c r="O28" i="57"/>
  <c r="P28" i="57"/>
  <c r="Q28" i="57"/>
  <c r="R28" i="57"/>
  <c r="S28" i="57"/>
  <c r="T28" i="57"/>
  <c r="K29" i="57"/>
  <c r="L29" i="57"/>
  <c r="M29" i="57"/>
  <c r="N29" i="57"/>
  <c r="O29" i="57"/>
  <c r="P29" i="57"/>
  <c r="Q29" i="57"/>
  <c r="R29" i="57"/>
  <c r="S29" i="57"/>
  <c r="T29" i="57"/>
  <c r="K30" i="57"/>
  <c r="L30" i="57"/>
  <c r="M30" i="57"/>
  <c r="N30" i="57"/>
  <c r="O30" i="57"/>
  <c r="P30" i="57"/>
  <c r="Q30" i="57"/>
  <c r="R30" i="57"/>
  <c r="S30" i="57"/>
  <c r="T30" i="57"/>
  <c r="K31" i="57"/>
  <c r="L31" i="57"/>
  <c r="M31" i="57"/>
  <c r="N31" i="57"/>
  <c r="O31" i="57"/>
  <c r="P31" i="57"/>
  <c r="Q31" i="57"/>
  <c r="R31" i="57"/>
  <c r="S31" i="57"/>
  <c r="T31" i="57"/>
  <c r="K32" i="57"/>
  <c r="L32" i="57"/>
  <c r="M32" i="57"/>
  <c r="N32" i="57"/>
  <c r="O32" i="57"/>
  <c r="P32" i="57"/>
  <c r="Q32" i="57"/>
  <c r="R32" i="57"/>
  <c r="S32" i="57"/>
  <c r="T32" i="57"/>
  <c r="K33" i="57"/>
  <c r="L33" i="57"/>
  <c r="M33" i="57"/>
  <c r="N33" i="57"/>
  <c r="O33" i="57"/>
  <c r="P33" i="57"/>
  <c r="Q33" i="57"/>
  <c r="R33" i="57"/>
  <c r="S33" i="57"/>
  <c r="T33" i="57"/>
  <c r="T9" i="57"/>
  <c r="S9" i="57"/>
  <c r="N9" i="57"/>
  <c r="M9" i="57"/>
  <c r="L9" i="57"/>
  <c r="K9" i="57"/>
  <c r="K10" i="56"/>
  <c r="L10" i="56"/>
  <c r="M10" i="56"/>
  <c r="N10" i="56"/>
  <c r="O10" i="56"/>
  <c r="P10" i="56"/>
  <c r="Q10" i="56"/>
  <c r="R10" i="56"/>
  <c r="S10" i="56"/>
  <c r="T10" i="56"/>
  <c r="K11" i="56"/>
  <c r="L11" i="56"/>
  <c r="M11" i="56"/>
  <c r="N11" i="56"/>
  <c r="O11" i="56"/>
  <c r="P11" i="56"/>
  <c r="Q11" i="56"/>
  <c r="R11" i="56"/>
  <c r="S11" i="56"/>
  <c r="T11" i="56"/>
  <c r="K12" i="56"/>
  <c r="L12" i="56"/>
  <c r="M12" i="56"/>
  <c r="N12" i="56"/>
  <c r="O12" i="56"/>
  <c r="P12" i="56"/>
  <c r="Q12" i="56"/>
  <c r="R12" i="56"/>
  <c r="S12" i="56"/>
  <c r="T12" i="56"/>
  <c r="K13" i="56"/>
  <c r="L13" i="56"/>
  <c r="M13" i="56"/>
  <c r="N13" i="56"/>
  <c r="O13" i="56"/>
  <c r="P13" i="56"/>
  <c r="Q13" i="56"/>
  <c r="R13" i="56"/>
  <c r="S13" i="56"/>
  <c r="T13" i="56"/>
  <c r="K14" i="56"/>
  <c r="L14" i="56"/>
  <c r="M14" i="56"/>
  <c r="N14" i="56"/>
  <c r="O14" i="56"/>
  <c r="P14" i="56"/>
  <c r="Q14" i="56"/>
  <c r="R14" i="56"/>
  <c r="S14" i="56"/>
  <c r="T14" i="56"/>
  <c r="K15" i="56"/>
  <c r="L15" i="56"/>
  <c r="M15" i="56"/>
  <c r="N15" i="56"/>
  <c r="O15" i="56"/>
  <c r="P15" i="56"/>
  <c r="Q15" i="56"/>
  <c r="R15" i="56"/>
  <c r="S15" i="56"/>
  <c r="T15" i="56"/>
  <c r="K16" i="56"/>
  <c r="L16" i="56"/>
  <c r="M16" i="56"/>
  <c r="N16" i="56"/>
  <c r="O16" i="56"/>
  <c r="P16" i="56"/>
  <c r="Q16" i="56"/>
  <c r="R16" i="56"/>
  <c r="S16" i="56"/>
  <c r="T16" i="56"/>
  <c r="K17" i="56"/>
  <c r="L17" i="56"/>
  <c r="M17" i="56"/>
  <c r="N17" i="56"/>
  <c r="O17" i="56"/>
  <c r="P17" i="56"/>
  <c r="Q17" i="56"/>
  <c r="R17" i="56"/>
  <c r="S17" i="56"/>
  <c r="T17" i="56"/>
  <c r="K18" i="56"/>
  <c r="L18" i="56"/>
  <c r="M18" i="56"/>
  <c r="N18" i="56"/>
  <c r="O18" i="56"/>
  <c r="P18" i="56"/>
  <c r="Q18" i="56"/>
  <c r="R18" i="56"/>
  <c r="S18" i="56"/>
  <c r="T18" i="56"/>
  <c r="K19" i="56"/>
  <c r="L19" i="56"/>
  <c r="M19" i="56"/>
  <c r="N19" i="56"/>
  <c r="O19" i="56"/>
  <c r="P19" i="56"/>
  <c r="Q19" i="56"/>
  <c r="R19" i="56"/>
  <c r="S19" i="56"/>
  <c r="T19" i="56"/>
  <c r="K20" i="56"/>
  <c r="L20" i="56"/>
  <c r="M20" i="56"/>
  <c r="N20" i="56"/>
  <c r="O20" i="56"/>
  <c r="P20" i="56"/>
  <c r="Q20" i="56"/>
  <c r="R20" i="56"/>
  <c r="S20" i="56"/>
  <c r="T20" i="56"/>
  <c r="K21" i="56"/>
  <c r="L21" i="56"/>
  <c r="M21" i="56"/>
  <c r="N21" i="56"/>
  <c r="O21" i="56"/>
  <c r="P21" i="56"/>
  <c r="Q21" i="56"/>
  <c r="R21" i="56"/>
  <c r="S21" i="56"/>
  <c r="T21" i="56"/>
  <c r="K22" i="56"/>
  <c r="L22" i="56"/>
  <c r="M22" i="56"/>
  <c r="N22" i="56"/>
  <c r="O22" i="56"/>
  <c r="P22" i="56"/>
  <c r="Q22" i="56"/>
  <c r="R22" i="56"/>
  <c r="S22" i="56"/>
  <c r="T22" i="56"/>
  <c r="K23" i="56"/>
  <c r="L23" i="56"/>
  <c r="M23" i="56"/>
  <c r="N23" i="56"/>
  <c r="O23" i="56"/>
  <c r="P23" i="56"/>
  <c r="Q23" i="56"/>
  <c r="R23" i="56"/>
  <c r="S23" i="56"/>
  <c r="T23" i="56"/>
  <c r="K24" i="56"/>
  <c r="L24" i="56"/>
  <c r="M24" i="56"/>
  <c r="N24" i="56"/>
  <c r="O24" i="56"/>
  <c r="P24" i="56"/>
  <c r="Q24" i="56"/>
  <c r="R24" i="56"/>
  <c r="S24" i="56"/>
  <c r="T24" i="56"/>
  <c r="K25" i="56"/>
  <c r="L25" i="56"/>
  <c r="M25" i="56"/>
  <c r="N25" i="56"/>
  <c r="O25" i="56"/>
  <c r="P25" i="56"/>
  <c r="Q25" i="56"/>
  <c r="R25" i="56"/>
  <c r="S25" i="56"/>
  <c r="T25" i="56"/>
  <c r="K26" i="56"/>
  <c r="L26" i="56"/>
  <c r="M26" i="56"/>
  <c r="N26" i="56"/>
  <c r="O26" i="56"/>
  <c r="P26" i="56"/>
  <c r="Q26" i="56"/>
  <c r="R26" i="56"/>
  <c r="S26" i="56"/>
  <c r="T26" i="56"/>
  <c r="K27" i="56"/>
  <c r="L27" i="56"/>
  <c r="M27" i="56"/>
  <c r="N27" i="56"/>
  <c r="O27" i="56"/>
  <c r="P27" i="56"/>
  <c r="Q27" i="56"/>
  <c r="R27" i="56"/>
  <c r="S27" i="56"/>
  <c r="T27" i="56"/>
  <c r="K28" i="56"/>
  <c r="L28" i="56"/>
  <c r="M28" i="56"/>
  <c r="N28" i="56"/>
  <c r="O28" i="56"/>
  <c r="P28" i="56"/>
  <c r="Q28" i="56"/>
  <c r="R28" i="56"/>
  <c r="S28" i="56"/>
  <c r="T28" i="56"/>
  <c r="K29" i="56"/>
  <c r="L29" i="56"/>
  <c r="M29" i="56"/>
  <c r="N29" i="56"/>
  <c r="O29" i="56"/>
  <c r="P29" i="56"/>
  <c r="Q29" i="56"/>
  <c r="R29" i="56"/>
  <c r="S29" i="56"/>
  <c r="T29" i="56"/>
  <c r="K30" i="56"/>
  <c r="L30" i="56"/>
  <c r="M30" i="56"/>
  <c r="N30" i="56"/>
  <c r="O30" i="56"/>
  <c r="P30" i="56"/>
  <c r="Q30" i="56"/>
  <c r="R30" i="56"/>
  <c r="S30" i="56"/>
  <c r="T30" i="56"/>
  <c r="K31" i="56"/>
  <c r="L31" i="56"/>
  <c r="M31" i="56"/>
  <c r="N31" i="56"/>
  <c r="O31" i="56"/>
  <c r="P31" i="56"/>
  <c r="Q31" i="56"/>
  <c r="R31" i="56"/>
  <c r="S31" i="56"/>
  <c r="T31" i="56"/>
  <c r="K32" i="56"/>
  <c r="L32" i="56"/>
  <c r="M32" i="56"/>
  <c r="N32" i="56"/>
  <c r="O32" i="56"/>
  <c r="P32" i="56"/>
  <c r="Q32" i="56"/>
  <c r="R32" i="56"/>
  <c r="S32" i="56"/>
  <c r="T32" i="56"/>
  <c r="K33" i="56"/>
  <c r="L33" i="56"/>
  <c r="M33" i="56"/>
  <c r="N33" i="56"/>
  <c r="O33" i="56"/>
  <c r="P33" i="56"/>
  <c r="Q33" i="56"/>
  <c r="R33" i="56"/>
  <c r="S33" i="56"/>
  <c r="T33" i="56"/>
  <c r="T9" i="56"/>
  <c r="S9" i="56"/>
  <c r="N9" i="56"/>
  <c r="M9" i="56"/>
  <c r="L9" i="56"/>
  <c r="K9" i="56"/>
  <c r="K10" i="55"/>
  <c r="L10" i="55"/>
  <c r="M10" i="55"/>
  <c r="N10" i="55"/>
  <c r="O10" i="55"/>
  <c r="P10" i="55"/>
  <c r="Q10" i="55"/>
  <c r="R10" i="55"/>
  <c r="S10" i="55"/>
  <c r="T10" i="55"/>
  <c r="K11" i="55"/>
  <c r="L11" i="55"/>
  <c r="M11" i="55"/>
  <c r="N11" i="55"/>
  <c r="O11" i="55"/>
  <c r="P11" i="55"/>
  <c r="Q11" i="55"/>
  <c r="R11" i="55"/>
  <c r="S11" i="55"/>
  <c r="T11" i="55"/>
  <c r="K12" i="55"/>
  <c r="L12" i="55"/>
  <c r="M12" i="55"/>
  <c r="N12" i="55"/>
  <c r="O12" i="55"/>
  <c r="P12" i="55"/>
  <c r="Q12" i="55"/>
  <c r="R12" i="55"/>
  <c r="S12" i="55"/>
  <c r="T12" i="55"/>
  <c r="K13" i="55"/>
  <c r="L13" i="55"/>
  <c r="M13" i="55"/>
  <c r="N13" i="55"/>
  <c r="O13" i="55"/>
  <c r="P13" i="55"/>
  <c r="Q13" i="55"/>
  <c r="R13" i="55"/>
  <c r="S13" i="55"/>
  <c r="T13" i="55"/>
  <c r="K14" i="55"/>
  <c r="L14" i="55"/>
  <c r="M14" i="55"/>
  <c r="N14" i="55"/>
  <c r="O14" i="55"/>
  <c r="P14" i="55"/>
  <c r="Q14" i="55"/>
  <c r="R14" i="55"/>
  <c r="S14" i="55"/>
  <c r="T14" i="55"/>
  <c r="K15" i="55"/>
  <c r="L15" i="55"/>
  <c r="M15" i="55"/>
  <c r="N15" i="55"/>
  <c r="O15" i="55"/>
  <c r="P15" i="55"/>
  <c r="Q15" i="55"/>
  <c r="R15" i="55"/>
  <c r="S15" i="55"/>
  <c r="T15" i="55"/>
  <c r="K16" i="55"/>
  <c r="L16" i="55"/>
  <c r="M16" i="55"/>
  <c r="N16" i="55"/>
  <c r="O16" i="55"/>
  <c r="P16" i="55"/>
  <c r="Q16" i="55"/>
  <c r="R16" i="55"/>
  <c r="S16" i="55"/>
  <c r="T16" i="55"/>
  <c r="K17" i="55"/>
  <c r="L17" i="55"/>
  <c r="M17" i="55"/>
  <c r="N17" i="55"/>
  <c r="O17" i="55"/>
  <c r="P17" i="55"/>
  <c r="Q17" i="55"/>
  <c r="R17" i="55"/>
  <c r="S17" i="55"/>
  <c r="T17" i="55"/>
  <c r="K18" i="55"/>
  <c r="L18" i="55"/>
  <c r="M18" i="55"/>
  <c r="N18" i="55"/>
  <c r="O18" i="55"/>
  <c r="P18" i="55"/>
  <c r="Q18" i="55"/>
  <c r="R18" i="55"/>
  <c r="S18" i="55"/>
  <c r="T18" i="55"/>
  <c r="K19" i="55"/>
  <c r="L19" i="55"/>
  <c r="M19" i="55"/>
  <c r="N19" i="55"/>
  <c r="O19" i="55"/>
  <c r="P19" i="55"/>
  <c r="Q19" i="55"/>
  <c r="R19" i="55"/>
  <c r="S19" i="55"/>
  <c r="T19" i="55"/>
  <c r="K20" i="55"/>
  <c r="L20" i="55"/>
  <c r="M20" i="55"/>
  <c r="N20" i="55"/>
  <c r="O20" i="55"/>
  <c r="P20" i="55"/>
  <c r="Q20" i="55"/>
  <c r="R20" i="55"/>
  <c r="S20" i="55"/>
  <c r="T20" i="55"/>
  <c r="K21" i="55"/>
  <c r="L21" i="55"/>
  <c r="M21" i="55"/>
  <c r="N21" i="55"/>
  <c r="O21" i="55"/>
  <c r="P21" i="55"/>
  <c r="Q21" i="55"/>
  <c r="R21" i="55"/>
  <c r="S21" i="55"/>
  <c r="T21" i="55"/>
  <c r="K22" i="55"/>
  <c r="L22" i="55"/>
  <c r="M22" i="55"/>
  <c r="N22" i="55"/>
  <c r="O22" i="55"/>
  <c r="P22" i="55"/>
  <c r="Q22" i="55"/>
  <c r="R22" i="55"/>
  <c r="S22" i="55"/>
  <c r="T22" i="55"/>
  <c r="K23" i="55"/>
  <c r="L23" i="55"/>
  <c r="M23" i="55"/>
  <c r="N23" i="55"/>
  <c r="O23" i="55"/>
  <c r="P23" i="55"/>
  <c r="Q23" i="55"/>
  <c r="R23" i="55"/>
  <c r="S23" i="55"/>
  <c r="T23" i="55"/>
  <c r="K24" i="55"/>
  <c r="L24" i="55"/>
  <c r="M24" i="55"/>
  <c r="N24" i="55"/>
  <c r="O24" i="55"/>
  <c r="P24" i="55"/>
  <c r="Q24" i="55"/>
  <c r="R24" i="55"/>
  <c r="S24" i="55"/>
  <c r="T24" i="55"/>
  <c r="K25" i="55"/>
  <c r="L25" i="55"/>
  <c r="M25" i="55"/>
  <c r="N25" i="55"/>
  <c r="O25" i="55"/>
  <c r="P25" i="55"/>
  <c r="Q25" i="55"/>
  <c r="R25" i="55"/>
  <c r="S25" i="55"/>
  <c r="T25" i="55"/>
  <c r="K26" i="55"/>
  <c r="L26" i="55"/>
  <c r="M26" i="55"/>
  <c r="N26" i="55"/>
  <c r="O26" i="55"/>
  <c r="P26" i="55"/>
  <c r="Q26" i="55"/>
  <c r="R26" i="55"/>
  <c r="S26" i="55"/>
  <c r="T26" i="55"/>
  <c r="K27" i="55"/>
  <c r="L27" i="55"/>
  <c r="M27" i="55"/>
  <c r="N27" i="55"/>
  <c r="O27" i="55"/>
  <c r="P27" i="55"/>
  <c r="Q27" i="55"/>
  <c r="R27" i="55"/>
  <c r="S27" i="55"/>
  <c r="T27" i="55"/>
  <c r="K28" i="55"/>
  <c r="L28" i="55"/>
  <c r="M28" i="55"/>
  <c r="N28" i="55"/>
  <c r="O28" i="55"/>
  <c r="P28" i="55"/>
  <c r="Q28" i="55"/>
  <c r="R28" i="55"/>
  <c r="S28" i="55"/>
  <c r="T28" i="55"/>
  <c r="K29" i="55"/>
  <c r="L29" i="55"/>
  <c r="M29" i="55"/>
  <c r="N29" i="55"/>
  <c r="O29" i="55"/>
  <c r="P29" i="55"/>
  <c r="Q29" i="55"/>
  <c r="R29" i="55"/>
  <c r="S29" i="55"/>
  <c r="T29" i="55"/>
  <c r="K30" i="55"/>
  <c r="L30" i="55"/>
  <c r="M30" i="55"/>
  <c r="N30" i="55"/>
  <c r="O30" i="55"/>
  <c r="P30" i="55"/>
  <c r="Q30" i="55"/>
  <c r="R30" i="55"/>
  <c r="S30" i="55"/>
  <c r="T30" i="55"/>
  <c r="K31" i="55"/>
  <c r="L31" i="55"/>
  <c r="M31" i="55"/>
  <c r="N31" i="55"/>
  <c r="O31" i="55"/>
  <c r="P31" i="55"/>
  <c r="Q31" i="55"/>
  <c r="R31" i="55"/>
  <c r="S31" i="55"/>
  <c r="T31" i="55"/>
  <c r="K32" i="55"/>
  <c r="L32" i="55"/>
  <c r="M32" i="55"/>
  <c r="N32" i="55"/>
  <c r="O32" i="55"/>
  <c r="P32" i="55"/>
  <c r="Q32" i="55"/>
  <c r="R32" i="55"/>
  <c r="S32" i="55"/>
  <c r="T32" i="55"/>
  <c r="K33" i="55"/>
  <c r="L33" i="55"/>
  <c r="M33" i="55"/>
  <c r="N33" i="55"/>
  <c r="O33" i="55"/>
  <c r="P33" i="55"/>
  <c r="Q33" i="55"/>
  <c r="R33" i="55"/>
  <c r="S33" i="55"/>
  <c r="T33" i="55"/>
  <c r="T9" i="55"/>
  <c r="S9" i="55"/>
  <c r="N9" i="55"/>
  <c r="M9" i="55"/>
  <c r="L9" i="55"/>
  <c r="K9" i="55"/>
  <c r="K10" i="54"/>
  <c r="L10" i="54"/>
  <c r="M10" i="54"/>
  <c r="N10" i="54"/>
  <c r="O10" i="54"/>
  <c r="P10" i="54"/>
  <c r="Q10" i="54"/>
  <c r="R10" i="54"/>
  <c r="S10" i="54"/>
  <c r="T10" i="54"/>
  <c r="K11" i="54"/>
  <c r="L11" i="54"/>
  <c r="M11" i="54"/>
  <c r="N11" i="54"/>
  <c r="O11" i="54"/>
  <c r="P11" i="54"/>
  <c r="Q11" i="54"/>
  <c r="R11" i="54"/>
  <c r="S11" i="54"/>
  <c r="T11" i="54"/>
  <c r="K12" i="54"/>
  <c r="L12" i="54"/>
  <c r="M12" i="54"/>
  <c r="N12" i="54"/>
  <c r="O12" i="54"/>
  <c r="P12" i="54"/>
  <c r="Q12" i="54"/>
  <c r="R12" i="54"/>
  <c r="S12" i="54"/>
  <c r="T12" i="54"/>
  <c r="K13" i="54"/>
  <c r="L13" i="54"/>
  <c r="M13" i="54"/>
  <c r="N13" i="54"/>
  <c r="O13" i="54"/>
  <c r="P13" i="54"/>
  <c r="Q13" i="54"/>
  <c r="R13" i="54"/>
  <c r="S13" i="54"/>
  <c r="T13" i="54"/>
  <c r="K14" i="54"/>
  <c r="L14" i="54"/>
  <c r="M14" i="54"/>
  <c r="N14" i="54"/>
  <c r="O14" i="54"/>
  <c r="P14" i="54"/>
  <c r="Q14" i="54"/>
  <c r="R14" i="54"/>
  <c r="S14" i="54"/>
  <c r="T14" i="54"/>
  <c r="K15" i="54"/>
  <c r="L15" i="54"/>
  <c r="M15" i="54"/>
  <c r="N15" i="54"/>
  <c r="O15" i="54"/>
  <c r="P15" i="54"/>
  <c r="Q15" i="54"/>
  <c r="R15" i="54"/>
  <c r="S15" i="54"/>
  <c r="T15" i="54"/>
  <c r="K16" i="54"/>
  <c r="L16" i="54"/>
  <c r="M16" i="54"/>
  <c r="N16" i="54"/>
  <c r="O16" i="54"/>
  <c r="P16" i="54"/>
  <c r="Q16" i="54"/>
  <c r="R16" i="54"/>
  <c r="S16" i="54"/>
  <c r="T16" i="54"/>
  <c r="K17" i="54"/>
  <c r="L17" i="54"/>
  <c r="M17" i="54"/>
  <c r="N17" i="54"/>
  <c r="O17" i="54"/>
  <c r="P17" i="54"/>
  <c r="Q17" i="54"/>
  <c r="R17" i="54"/>
  <c r="S17" i="54"/>
  <c r="T17" i="54"/>
  <c r="K18" i="54"/>
  <c r="L18" i="54"/>
  <c r="M18" i="54"/>
  <c r="N18" i="54"/>
  <c r="O18" i="54"/>
  <c r="P18" i="54"/>
  <c r="Q18" i="54"/>
  <c r="R18" i="54"/>
  <c r="S18" i="54"/>
  <c r="T18" i="54"/>
  <c r="K19" i="54"/>
  <c r="L19" i="54"/>
  <c r="M19" i="54"/>
  <c r="N19" i="54"/>
  <c r="O19" i="54"/>
  <c r="P19" i="54"/>
  <c r="Q19" i="54"/>
  <c r="R19" i="54"/>
  <c r="S19" i="54"/>
  <c r="T19" i="54"/>
  <c r="K20" i="54"/>
  <c r="L20" i="54"/>
  <c r="M20" i="54"/>
  <c r="N20" i="54"/>
  <c r="O20" i="54"/>
  <c r="P20" i="54"/>
  <c r="Q20" i="54"/>
  <c r="R20" i="54"/>
  <c r="S20" i="54"/>
  <c r="T20" i="54"/>
  <c r="K21" i="54"/>
  <c r="L21" i="54"/>
  <c r="M21" i="54"/>
  <c r="N21" i="54"/>
  <c r="O21" i="54"/>
  <c r="P21" i="54"/>
  <c r="Q21" i="54"/>
  <c r="R21" i="54"/>
  <c r="S21" i="54"/>
  <c r="T21" i="54"/>
  <c r="K22" i="54"/>
  <c r="L22" i="54"/>
  <c r="M22" i="54"/>
  <c r="N22" i="54"/>
  <c r="O22" i="54"/>
  <c r="P22" i="54"/>
  <c r="Q22" i="54"/>
  <c r="R22" i="54"/>
  <c r="S22" i="54"/>
  <c r="T22" i="54"/>
  <c r="K23" i="54"/>
  <c r="L23" i="54"/>
  <c r="M23" i="54"/>
  <c r="N23" i="54"/>
  <c r="O23" i="54"/>
  <c r="P23" i="54"/>
  <c r="Q23" i="54"/>
  <c r="R23" i="54"/>
  <c r="S23" i="54"/>
  <c r="T23" i="54"/>
  <c r="K24" i="54"/>
  <c r="L24" i="54"/>
  <c r="M24" i="54"/>
  <c r="N24" i="54"/>
  <c r="O24" i="54"/>
  <c r="P24" i="54"/>
  <c r="Q24" i="54"/>
  <c r="R24" i="54"/>
  <c r="S24" i="54"/>
  <c r="T24" i="54"/>
  <c r="K25" i="54"/>
  <c r="L25" i="54"/>
  <c r="M25" i="54"/>
  <c r="N25" i="54"/>
  <c r="O25" i="54"/>
  <c r="P25" i="54"/>
  <c r="Q25" i="54"/>
  <c r="R25" i="54"/>
  <c r="S25" i="54"/>
  <c r="T25" i="54"/>
  <c r="K26" i="54"/>
  <c r="L26" i="54"/>
  <c r="M26" i="54"/>
  <c r="N26" i="54"/>
  <c r="O26" i="54"/>
  <c r="P26" i="54"/>
  <c r="Q26" i="54"/>
  <c r="R26" i="54"/>
  <c r="S26" i="54"/>
  <c r="T26" i="54"/>
  <c r="K27" i="54"/>
  <c r="L27" i="54"/>
  <c r="M27" i="54"/>
  <c r="N27" i="54"/>
  <c r="O27" i="54"/>
  <c r="P27" i="54"/>
  <c r="Q27" i="54"/>
  <c r="R27" i="54"/>
  <c r="S27" i="54"/>
  <c r="T27" i="54"/>
  <c r="K28" i="54"/>
  <c r="L28" i="54"/>
  <c r="M28" i="54"/>
  <c r="N28" i="54"/>
  <c r="O28" i="54"/>
  <c r="P28" i="54"/>
  <c r="Q28" i="54"/>
  <c r="R28" i="54"/>
  <c r="S28" i="54"/>
  <c r="T28" i="54"/>
  <c r="K29" i="54"/>
  <c r="L29" i="54"/>
  <c r="M29" i="54"/>
  <c r="N29" i="54"/>
  <c r="O29" i="54"/>
  <c r="P29" i="54"/>
  <c r="Q29" i="54"/>
  <c r="R29" i="54"/>
  <c r="S29" i="54"/>
  <c r="T29" i="54"/>
  <c r="K30" i="54"/>
  <c r="L30" i="54"/>
  <c r="M30" i="54"/>
  <c r="N30" i="54"/>
  <c r="O30" i="54"/>
  <c r="P30" i="54"/>
  <c r="Q30" i="54"/>
  <c r="R30" i="54"/>
  <c r="S30" i="54"/>
  <c r="T30" i="54"/>
  <c r="K31" i="54"/>
  <c r="L31" i="54"/>
  <c r="M31" i="54"/>
  <c r="N31" i="54"/>
  <c r="O31" i="54"/>
  <c r="P31" i="54"/>
  <c r="Q31" i="54"/>
  <c r="R31" i="54"/>
  <c r="S31" i="54"/>
  <c r="T31" i="54"/>
  <c r="K32" i="54"/>
  <c r="L32" i="54"/>
  <c r="M32" i="54"/>
  <c r="N32" i="54"/>
  <c r="O32" i="54"/>
  <c r="P32" i="54"/>
  <c r="Q32" i="54"/>
  <c r="R32" i="54"/>
  <c r="S32" i="54"/>
  <c r="T32" i="54"/>
  <c r="K33" i="54"/>
  <c r="L33" i="54"/>
  <c r="M33" i="54"/>
  <c r="N33" i="54"/>
  <c r="O33" i="54"/>
  <c r="P33" i="54"/>
  <c r="Q33" i="54"/>
  <c r="R33" i="54"/>
  <c r="S33" i="54"/>
  <c r="T33" i="54"/>
  <c r="T9" i="54"/>
  <c r="S9" i="54"/>
  <c r="N9" i="54"/>
  <c r="M9" i="54"/>
  <c r="L9" i="54"/>
  <c r="K9" i="54"/>
  <c r="K10" i="53"/>
  <c r="L10" i="53"/>
  <c r="M10" i="53"/>
  <c r="N10" i="53"/>
  <c r="O10" i="53"/>
  <c r="P10" i="53"/>
  <c r="Q10" i="53"/>
  <c r="R10" i="53"/>
  <c r="S10" i="53"/>
  <c r="T10" i="53"/>
  <c r="K11" i="53"/>
  <c r="L11" i="53"/>
  <c r="M11" i="53"/>
  <c r="N11" i="53"/>
  <c r="O11" i="53"/>
  <c r="P11" i="53"/>
  <c r="Q11" i="53"/>
  <c r="R11" i="53"/>
  <c r="S11" i="53"/>
  <c r="T11" i="53"/>
  <c r="K12" i="53"/>
  <c r="K34" i="53" s="1"/>
  <c r="O35" i="53" s="1"/>
  <c r="L12" i="53"/>
  <c r="M12" i="53"/>
  <c r="N12" i="53"/>
  <c r="N34" i="53" s="1"/>
  <c r="O12" i="53"/>
  <c r="P12" i="53"/>
  <c r="Q12" i="53"/>
  <c r="R12" i="53"/>
  <c r="R34" i="53" s="1"/>
  <c r="S12" i="53"/>
  <c r="T12" i="53"/>
  <c r="T34" i="53" s="1"/>
  <c r="K13" i="53"/>
  <c r="L13" i="53"/>
  <c r="M13" i="53"/>
  <c r="N13" i="53"/>
  <c r="O13" i="53"/>
  <c r="P13" i="53"/>
  <c r="Q13" i="53"/>
  <c r="R13" i="53"/>
  <c r="S13" i="53"/>
  <c r="T13" i="53"/>
  <c r="K14" i="53"/>
  <c r="L14" i="53"/>
  <c r="M14" i="53"/>
  <c r="N14" i="53"/>
  <c r="O14" i="53"/>
  <c r="P14" i="53"/>
  <c r="Q14" i="53"/>
  <c r="R14" i="53"/>
  <c r="S14" i="53"/>
  <c r="T14" i="53"/>
  <c r="K15" i="53"/>
  <c r="L15" i="53"/>
  <c r="M15" i="53"/>
  <c r="N15" i="53"/>
  <c r="O15" i="53"/>
  <c r="P15" i="53"/>
  <c r="Q15" i="53"/>
  <c r="R15" i="53"/>
  <c r="S15" i="53"/>
  <c r="T15" i="53"/>
  <c r="K16" i="53"/>
  <c r="L16" i="53"/>
  <c r="M16" i="53"/>
  <c r="N16" i="53"/>
  <c r="O16" i="53"/>
  <c r="P16" i="53"/>
  <c r="Q16" i="53"/>
  <c r="R16" i="53"/>
  <c r="S16" i="53"/>
  <c r="T16" i="53"/>
  <c r="K17" i="53"/>
  <c r="L17" i="53"/>
  <c r="M17" i="53"/>
  <c r="N17" i="53"/>
  <c r="O17" i="53"/>
  <c r="P17" i="53"/>
  <c r="Q17" i="53"/>
  <c r="R17" i="53"/>
  <c r="S17" i="53"/>
  <c r="T17" i="53"/>
  <c r="K18" i="53"/>
  <c r="L18" i="53"/>
  <c r="M18" i="53"/>
  <c r="N18" i="53"/>
  <c r="O18" i="53"/>
  <c r="P18" i="53"/>
  <c r="Q18" i="53"/>
  <c r="R18" i="53"/>
  <c r="S18" i="53"/>
  <c r="T18" i="53"/>
  <c r="K19" i="53"/>
  <c r="L19" i="53"/>
  <c r="M19" i="53"/>
  <c r="N19" i="53"/>
  <c r="O19" i="53"/>
  <c r="P19" i="53"/>
  <c r="Q19" i="53"/>
  <c r="R19" i="53"/>
  <c r="S19" i="53"/>
  <c r="T19" i="53"/>
  <c r="K20" i="53"/>
  <c r="L20" i="53"/>
  <c r="M20" i="53"/>
  <c r="N20" i="53"/>
  <c r="O20" i="53"/>
  <c r="P20" i="53"/>
  <c r="Q20" i="53"/>
  <c r="R20" i="53"/>
  <c r="S20" i="53"/>
  <c r="T20" i="53"/>
  <c r="K21" i="53"/>
  <c r="L21" i="53"/>
  <c r="M21" i="53"/>
  <c r="N21" i="53"/>
  <c r="O21" i="53"/>
  <c r="P21" i="53"/>
  <c r="Q21" i="53"/>
  <c r="R21" i="53"/>
  <c r="S21" i="53"/>
  <c r="T21" i="53"/>
  <c r="K22" i="53"/>
  <c r="L22" i="53"/>
  <c r="M22" i="53"/>
  <c r="N22" i="53"/>
  <c r="O22" i="53"/>
  <c r="P22" i="53"/>
  <c r="Q22" i="53"/>
  <c r="R22" i="53"/>
  <c r="S22" i="53"/>
  <c r="T22" i="53"/>
  <c r="K23" i="53"/>
  <c r="L23" i="53"/>
  <c r="M23" i="53"/>
  <c r="N23" i="53"/>
  <c r="O23" i="53"/>
  <c r="P23" i="53"/>
  <c r="Q23" i="53"/>
  <c r="R23" i="53"/>
  <c r="S23" i="53"/>
  <c r="T23" i="53"/>
  <c r="K24" i="53"/>
  <c r="L24" i="53"/>
  <c r="M24" i="53"/>
  <c r="N24" i="53"/>
  <c r="O24" i="53"/>
  <c r="P24" i="53"/>
  <c r="Q24" i="53"/>
  <c r="R24" i="53"/>
  <c r="S24" i="53"/>
  <c r="T24" i="53"/>
  <c r="K25" i="53"/>
  <c r="L25" i="53"/>
  <c r="M25" i="53"/>
  <c r="N25" i="53"/>
  <c r="O25" i="53"/>
  <c r="P25" i="53"/>
  <c r="Q25" i="53"/>
  <c r="R25" i="53"/>
  <c r="S25" i="53"/>
  <c r="T25" i="53"/>
  <c r="K26" i="53"/>
  <c r="L26" i="53"/>
  <c r="M26" i="53"/>
  <c r="N26" i="53"/>
  <c r="O26" i="53"/>
  <c r="P26" i="53"/>
  <c r="Q26" i="53"/>
  <c r="R26" i="53"/>
  <c r="S26" i="53"/>
  <c r="T26" i="53"/>
  <c r="K27" i="53"/>
  <c r="L27" i="53"/>
  <c r="M27" i="53"/>
  <c r="N27" i="53"/>
  <c r="O27" i="53"/>
  <c r="P27" i="53"/>
  <c r="Q27" i="53"/>
  <c r="R27" i="53"/>
  <c r="S27" i="53"/>
  <c r="T27" i="53"/>
  <c r="K28" i="53"/>
  <c r="L28" i="53"/>
  <c r="M28" i="53"/>
  <c r="N28" i="53"/>
  <c r="O28" i="53"/>
  <c r="P28" i="53"/>
  <c r="Q28" i="53"/>
  <c r="R28" i="53"/>
  <c r="S28" i="53"/>
  <c r="T28" i="53"/>
  <c r="K29" i="53"/>
  <c r="L29" i="53"/>
  <c r="M29" i="53"/>
  <c r="N29" i="53"/>
  <c r="O29" i="53"/>
  <c r="P29" i="53"/>
  <c r="Q29" i="53"/>
  <c r="R29" i="53"/>
  <c r="S29" i="53"/>
  <c r="T29" i="53"/>
  <c r="K30" i="53"/>
  <c r="L30" i="53"/>
  <c r="M30" i="53"/>
  <c r="N30" i="53"/>
  <c r="O30" i="53"/>
  <c r="P30" i="53"/>
  <c r="Q30" i="53"/>
  <c r="R30" i="53"/>
  <c r="S30" i="53"/>
  <c r="T30" i="53"/>
  <c r="K31" i="53"/>
  <c r="L31" i="53"/>
  <c r="M31" i="53"/>
  <c r="N31" i="53"/>
  <c r="O31" i="53"/>
  <c r="P31" i="53"/>
  <c r="Q31" i="53"/>
  <c r="R31" i="53"/>
  <c r="S31" i="53"/>
  <c r="T31" i="53"/>
  <c r="K32" i="53"/>
  <c r="L32" i="53"/>
  <c r="M32" i="53"/>
  <c r="N32" i="53"/>
  <c r="O32" i="53"/>
  <c r="P32" i="53"/>
  <c r="Q32" i="53"/>
  <c r="R32" i="53"/>
  <c r="S32" i="53"/>
  <c r="T32" i="53"/>
  <c r="K33" i="53"/>
  <c r="L33" i="53"/>
  <c r="M33" i="53"/>
  <c r="N33" i="53"/>
  <c r="O33" i="53"/>
  <c r="P33" i="53"/>
  <c r="Q33" i="53"/>
  <c r="R33" i="53"/>
  <c r="S33" i="53"/>
  <c r="T33" i="53"/>
  <c r="T9" i="53"/>
  <c r="S9" i="53"/>
  <c r="N9" i="53"/>
  <c r="M9" i="53"/>
  <c r="L9" i="53"/>
  <c r="K9" i="53"/>
  <c r="K10" i="52"/>
  <c r="L10" i="52"/>
  <c r="M10" i="52"/>
  <c r="N10" i="52"/>
  <c r="O10" i="52"/>
  <c r="P10" i="52"/>
  <c r="Q10" i="52"/>
  <c r="R10" i="52"/>
  <c r="S10" i="52"/>
  <c r="T10" i="52"/>
  <c r="K11" i="52"/>
  <c r="L11" i="52"/>
  <c r="M11" i="52"/>
  <c r="N11" i="52"/>
  <c r="O11" i="52"/>
  <c r="P11" i="52"/>
  <c r="Q11" i="52"/>
  <c r="R11" i="52"/>
  <c r="S11" i="52"/>
  <c r="T11" i="52"/>
  <c r="K12" i="52"/>
  <c r="L12" i="52"/>
  <c r="M12" i="52"/>
  <c r="N12" i="52"/>
  <c r="O12" i="52"/>
  <c r="P12" i="52"/>
  <c r="Q12" i="52"/>
  <c r="R12" i="52"/>
  <c r="S12" i="52"/>
  <c r="T12" i="52"/>
  <c r="K13" i="52"/>
  <c r="L13" i="52"/>
  <c r="M13" i="52"/>
  <c r="N13" i="52"/>
  <c r="O13" i="52"/>
  <c r="P13" i="52"/>
  <c r="Q13" i="52"/>
  <c r="R13" i="52"/>
  <c r="S13" i="52"/>
  <c r="T13" i="52"/>
  <c r="K14" i="52"/>
  <c r="L14" i="52"/>
  <c r="M14" i="52"/>
  <c r="N14" i="52"/>
  <c r="O14" i="52"/>
  <c r="P14" i="52"/>
  <c r="Q14" i="52"/>
  <c r="R14" i="52"/>
  <c r="S14" i="52"/>
  <c r="T14" i="52"/>
  <c r="K15" i="52"/>
  <c r="L15" i="52"/>
  <c r="M15" i="52"/>
  <c r="N15" i="52"/>
  <c r="O15" i="52"/>
  <c r="P15" i="52"/>
  <c r="Q15" i="52"/>
  <c r="R15" i="52"/>
  <c r="S15" i="52"/>
  <c r="T15" i="52"/>
  <c r="K16" i="52"/>
  <c r="L16" i="52"/>
  <c r="M16" i="52"/>
  <c r="N16" i="52"/>
  <c r="O16" i="52"/>
  <c r="P16" i="52"/>
  <c r="Q16" i="52"/>
  <c r="R16" i="52"/>
  <c r="S16" i="52"/>
  <c r="T16" i="52"/>
  <c r="K17" i="52"/>
  <c r="L17" i="52"/>
  <c r="M17" i="52"/>
  <c r="N17" i="52"/>
  <c r="O17" i="52"/>
  <c r="P17" i="52"/>
  <c r="Q17" i="52"/>
  <c r="R17" i="52"/>
  <c r="S17" i="52"/>
  <c r="T17" i="52"/>
  <c r="K18" i="52"/>
  <c r="L18" i="52"/>
  <c r="M18" i="52"/>
  <c r="N18" i="52"/>
  <c r="O18" i="52"/>
  <c r="P18" i="52"/>
  <c r="Q18" i="52"/>
  <c r="R18" i="52"/>
  <c r="S18" i="52"/>
  <c r="T18" i="52"/>
  <c r="K19" i="52"/>
  <c r="L19" i="52"/>
  <c r="M19" i="52"/>
  <c r="N19" i="52"/>
  <c r="O19" i="52"/>
  <c r="P19" i="52"/>
  <c r="Q19" i="52"/>
  <c r="R19" i="52"/>
  <c r="S19" i="52"/>
  <c r="T19" i="52"/>
  <c r="K20" i="52"/>
  <c r="L20" i="52"/>
  <c r="M20" i="52"/>
  <c r="N20" i="52"/>
  <c r="O20" i="52"/>
  <c r="P20" i="52"/>
  <c r="Q20" i="52"/>
  <c r="R20" i="52"/>
  <c r="S20" i="52"/>
  <c r="T20" i="52"/>
  <c r="K21" i="52"/>
  <c r="L21" i="52"/>
  <c r="M21" i="52"/>
  <c r="N21" i="52"/>
  <c r="O21" i="52"/>
  <c r="P21" i="52"/>
  <c r="Q21" i="52"/>
  <c r="R21" i="52"/>
  <c r="S21" i="52"/>
  <c r="T21" i="52"/>
  <c r="K22" i="52"/>
  <c r="L22" i="52"/>
  <c r="M22" i="52"/>
  <c r="N22" i="52"/>
  <c r="O22" i="52"/>
  <c r="P22" i="52"/>
  <c r="Q22" i="52"/>
  <c r="R22" i="52"/>
  <c r="S22" i="52"/>
  <c r="T22" i="52"/>
  <c r="K23" i="52"/>
  <c r="L23" i="52"/>
  <c r="M23" i="52"/>
  <c r="N23" i="52"/>
  <c r="O23" i="52"/>
  <c r="P23" i="52"/>
  <c r="Q23" i="52"/>
  <c r="R23" i="52"/>
  <c r="S23" i="52"/>
  <c r="T23" i="52"/>
  <c r="K24" i="52"/>
  <c r="L24" i="52"/>
  <c r="M24" i="52"/>
  <c r="N24" i="52"/>
  <c r="O24" i="52"/>
  <c r="P24" i="52"/>
  <c r="Q24" i="52"/>
  <c r="R24" i="52"/>
  <c r="S24" i="52"/>
  <c r="T24" i="52"/>
  <c r="K25" i="52"/>
  <c r="L25" i="52"/>
  <c r="M25" i="52"/>
  <c r="N25" i="52"/>
  <c r="O25" i="52"/>
  <c r="P25" i="52"/>
  <c r="Q25" i="52"/>
  <c r="R25" i="52"/>
  <c r="S25" i="52"/>
  <c r="T25" i="52"/>
  <c r="K26" i="52"/>
  <c r="L26" i="52"/>
  <c r="M26" i="52"/>
  <c r="N26" i="52"/>
  <c r="O26" i="52"/>
  <c r="P26" i="52"/>
  <c r="Q26" i="52"/>
  <c r="R26" i="52"/>
  <c r="S26" i="52"/>
  <c r="T26" i="52"/>
  <c r="K27" i="52"/>
  <c r="L27" i="52"/>
  <c r="M27" i="52"/>
  <c r="N27" i="52"/>
  <c r="O27" i="52"/>
  <c r="P27" i="52"/>
  <c r="Q27" i="52"/>
  <c r="R27" i="52"/>
  <c r="S27" i="52"/>
  <c r="T27" i="52"/>
  <c r="K28" i="52"/>
  <c r="L28" i="52"/>
  <c r="M28" i="52"/>
  <c r="N28" i="52"/>
  <c r="O28" i="52"/>
  <c r="P28" i="52"/>
  <c r="Q28" i="52"/>
  <c r="R28" i="52"/>
  <c r="S28" i="52"/>
  <c r="T28" i="52"/>
  <c r="K29" i="52"/>
  <c r="L29" i="52"/>
  <c r="M29" i="52"/>
  <c r="N29" i="52"/>
  <c r="O29" i="52"/>
  <c r="P29" i="52"/>
  <c r="Q29" i="52"/>
  <c r="R29" i="52"/>
  <c r="S29" i="52"/>
  <c r="T29" i="52"/>
  <c r="K30" i="52"/>
  <c r="L30" i="52"/>
  <c r="M30" i="52"/>
  <c r="N30" i="52"/>
  <c r="O30" i="52"/>
  <c r="P30" i="52"/>
  <c r="Q30" i="52"/>
  <c r="R30" i="52"/>
  <c r="S30" i="52"/>
  <c r="T30" i="52"/>
  <c r="K31" i="52"/>
  <c r="L31" i="52"/>
  <c r="M31" i="52"/>
  <c r="N31" i="52"/>
  <c r="O31" i="52"/>
  <c r="P31" i="52"/>
  <c r="Q31" i="52"/>
  <c r="R31" i="52"/>
  <c r="S31" i="52"/>
  <c r="T31" i="52"/>
  <c r="K32" i="52"/>
  <c r="L32" i="52"/>
  <c r="M32" i="52"/>
  <c r="N32" i="52"/>
  <c r="O32" i="52"/>
  <c r="P32" i="52"/>
  <c r="Q32" i="52"/>
  <c r="R32" i="52"/>
  <c r="S32" i="52"/>
  <c r="T32" i="52"/>
  <c r="K33" i="52"/>
  <c r="L33" i="52"/>
  <c r="M33" i="52"/>
  <c r="N33" i="52"/>
  <c r="O33" i="52"/>
  <c r="P33" i="52"/>
  <c r="Q33" i="52"/>
  <c r="R33" i="52"/>
  <c r="S33" i="52"/>
  <c r="T33" i="52"/>
  <c r="T9" i="52"/>
  <c r="S9" i="52"/>
  <c r="N9" i="52"/>
  <c r="M9" i="52"/>
  <c r="L9" i="52"/>
  <c r="K9" i="52"/>
  <c r="K10" i="51"/>
  <c r="L10" i="51"/>
  <c r="M10" i="51"/>
  <c r="N10" i="51"/>
  <c r="O10" i="51"/>
  <c r="P10" i="51"/>
  <c r="Q10" i="51"/>
  <c r="R10" i="51"/>
  <c r="S10" i="51"/>
  <c r="T10" i="51"/>
  <c r="K11" i="51"/>
  <c r="L11" i="51"/>
  <c r="M11" i="51"/>
  <c r="N11" i="51"/>
  <c r="O11" i="51"/>
  <c r="P11" i="51"/>
  <c r="Q11" i="51"/>
  <c r="R11" i="51"/>
  <c r="S11" i="51"/>
  <c r="T11" i="51"/>
  <c r="K12" i="51"/>
  <c r="L12" i="51"/>
  <c r="M12" i="51"/>
  <c r="N12" i="51"/>
  <c r="O12" i="51"/>
  <c r="P12" i="51"/>
  <c r="Q12" i="51"/>
  <c r="R12" i="51"/>
  <c r="S12" i="51"/>
  <c r="T12" i="51"/>
  <c r="K13" i="51"/>
  <c r="L13" i="51"/>
  <c r="M13" i="51"/>
  <c r="N13" i="51"/>
  <c r="O13" i="51"/>
  <c r="P13" i="51"/>
  <c r="Q13" i="51"/>
  <c r="R13" i="51"/>
  <c r="S13" i="51"/>
  <c r="T13" i="51"/>
  <c r="K14" i="51"/>
  <c r="L14" i="51"/>
  <c r="M14" i="51"/>
  <c r="N14" i="51"/>
  <c r="O14" i="51"/>
  <c r="P14" i="51"/>
  <c r="Q14" i="51"/>
  <c r="R14" i="51"/>
  <c r="S14" i="51"/>
  <c r="T14" i="51"/>
  <c r="K15" i="51"/>
  <c r="L15" i="51"/>
  <c r="M15" i="51"/>
  <c r="N15" i="51"/>
  <c r="O15" i="51"/>
  <c r="P15" i="51"/>
  <c r="Q15" i="51"/>
  <c r="R15" i="51"/>
  <c r="S15" i="51"/>
  <c r="T15" i="51"/>
  <c r="K16" i="51"/>
  <c r="L16" i="51"/>
  <c r="M16" i="51"/>
  <c r="N16" i="51"/>
  <c r="O16" i="51"/>
  <c r="P16" i="51"/>
  <c r="Q16" i="51"/>
  <c r="R16" i="51"/>
  <c r="S16" i="51"/>
  <c r="T16" i="51"/>
  <c r="K17" i="51"/>
  <c r="L17" i="51"/>
  <c r="M17" i="51"/>
  <c r="N17" i="51"/>
  <c r="O17" i="51"/>
  <c r="P17" i="51"/>
  <c r="Q17" i="51"/>
  <c r="R17" i="51"/>
  <c r="S17" i="51"/>
  <c r="T17" i="51"/>
  <c r="K18" i="51"/>
  <c r="L18" i="51"/>
  <c r="M18" i="51"/>
  <c r="N18" i="51"/>
  <c r="O18" i="51"/>
  <c r="P18" i="51"/>
  <c r="Q18" i="51"/>
  <c r="R18" i="51"/>
  <c r="S18" i="51"/>
  <c r="T18" i="51"/>
  <c r="K19" i="51"/>
  <c r="L19" i="51"/>
  <c r="M19" i="51"/>
  <c r="N19" i="51"/>
  <c r="O19" i="51"/>
  <c r="P19" i="51"/>
  <c r="Q19" i="51"/>
  <c r="R19" i="51"/>
  <c r="S19" i="51"/>
  <c r="T19" i="51"/>
  <c r="K20" i="51"/>
  <c r="L20" i="51"/>
  <c r="M20" i="51"/>
  <c r="N20" i="51"/>
  <c r="O20" i="51"/>
  <c r="P20" i="51"/>
  <c r="Q20" i="51"/>
  <c r="R20" i="51"/>
  <c r="S20" i="51"/>
  <c r="T20" i="51"/>
  <c r="K21" i="51"/>
  <c r="L21" i="51"/>
  <c r="M21" i="51"/>
  <c r="N21" i="51"/>
  <c r="O21" i="51"/>
  <c r="P21" i="51"/>
  <c r="Q21" i="51"/>
  <c r="R21" i="51"/>
  <c r="S21" i="51"/>
  <c r="T21" i="51"/>
  <c r="K22" i="51"/>
  <c r="L22" i="51"/>
  <c r="M22" i="51"/>
  <c r="N22" i="51"/>
  <c r="O22" i="51"/>
  <c r="P22" i="51"/>
  <c r="Q22" i="51"/>
  <c r="R22" i="51"/>
  <c r="S22" i="51"/>
  <c r="T22" i="51"/>
  <c r="K23" i="51"/>
  <c r="L23" i="51"/>
  <c r="M23" i="51"/>
  <c r="N23" i="51"/>
  <c r="O23" i="51"/>
  <c r="P23" i="51"/>
  <c r="Q23" i="51"/>
  <c r="R23" i="51"/>
  <c r="S23" i="51"/>
  <c r="T23" i="51"/>
  <c r="K24" i="51"/>
  <c r="L24" i="51"/>
  <c r="M24" i="51"/>
  <c r="N24" i="51"/>
  <c r="O24" i="51"/>
  <c r="P24" i="51"/>
  <c r="Q24" i="51"/>
  <c r="R24" i="51"/>
  <c r="S24" i="51"/>
  <c r="T24" i="51"/>
  <c r="K25" i="51"/>
  <c r="L25" i="51"/>
  <c r="M25" i="51"/>
  <c r="N25" i="51"/>
  <c r="O25" i="51"/>
  <c r="P25" i="51"/>
  <c r="Q25" i="51"/>
  <c r="R25" i="51"/>
  <c r="S25" i="51"/>
  <c r="T25" i="51"/>
  <c r="K26" i="51"/>
  <c r="L26" i="51"/>
  <c r="M26" i="51"/>
  <c r="N26" i="51"/>
  <c r="O26" i="51"/>
  <c r="P26" i="51"/>
  <c r="Q26" i="51"/>
  <c r="R26" i="51"/>
  <c r="S26" i="51"/>
  <c r="T26" i="51"/>
  <c r="K27" i="51"/>
  <c r="L27" i="51"/>
  <c r="M27" i="51"/>
  <c r="N27" i="51"/>
  <c r="O27" i="51"/>
  <c r="P27" i="51"/>
  <c r="Q27" i="51"/>
  <c r="R27" i="51"/>
  <c r="S27" i="51"/>
  <c r="T27" i="51"/>
  <c r="K28" i="51"/>
  <c r="L28" i="51"/>
  <c r="M28" i="51"/>
  <c r="N28" i="51"/>
  <c r="O28" i="51"/>
  <c r="P28" i="51"/>
  <c r="Q28" i="51"/>
  <c r="R28" i="51"/>
  <c r="S28" i="51"/>
  <c r="T28" i="51"/>
  <c r="K29" i="51"/>
  <c r="L29" i="51"/>
  <c r="M29" i="51"/>
  <c r="N29" i="51"/>
  <c r="O29" i="51"/>
  <c r="P29" i="51"/>
  <c r="Q29" i="51"/>
  <c r="R29" i="51"/>
  <c r="S29" i="51"/>
  <c r="T29" i="51"/>
  <c r="K30" i="51"/>
  <c r="L30" i="51"/>
  <c r="M30" i="51"/>
  <c r="N30" i="51"/>
  <c r="O30" i="51"/>
  <c r="P30" i="51"/>
  <c r="Q30" i="51"/>
  <c r="R30" i="51"/>
  <c r="S30" i="51"/>
  <c r="T30" i="51"/>
  <c r="K31" i="51"/>
  <c r="L31" i="51"/>
  <c r="M31" i="51"/>
  <c r="N31" i="51"/>
  <c r="O31" i="51"/>
  <c r="P31" i="51"/>
  <c r="Q31" i="51"/>
  <c r="R31" i="51"/>
  <c r="S31" i="51"/>
  <c r="T31" i="51"/>
  <c r="K32" i="51"/>
  <c r="L32" i="51"/>
  <c r="M32" i="51"/>
  <c r="N32" i="51"/>
  <c r="O32" i="51"/>
  <c r="P32" i="51"/>
  <c r="Q32" i="51"/>
  <c r="R32" i="51"/>
  <c r="S32" i="51"/>
  <c r="T32" i="51"/>
  <c r="K33" i="51"/>
  <c r="L33" i="51"/>
  <c r="M33" i="51"/>
  <c r="N33" i="51"/>
  <c r="O33" i="51"/>
  <c r="P33" i="51"/>
  <c r="Q33" i="51"/>
  <c r="R33" i="51"/>
  <c r="S33" i="51"/>
  <c r="T33" i="51"/>
  <c r="T9" i="51"/>
  <c r="S9" i="51"/>
  <c r="N9" i="51"/>
  <c r="M9" i="51"/>
  <c r="L9" i="51"/>
  <c r="K9" i="51"/>
  <c r="T9" i="50"/>
  <c r="S9" i="50"/>
  <c r="N9" i="50"/>
  <c r="M9" i="50"/>
  <c r="L9" i="50"/>
  <c r="K10" i="49"/>
  <c r="L10" i="49"/>
  <c r="M10" i="49"/>
  <c r="N10" i="49"/>
  <c r="O10" i="49"/>
  <c r="P10" i="49"/>
  <c r="Q10" i="49"/>
  <c r="R10" i="49"/>
  <c r="S10" i="49"/>
  <c r="T10" i="49"/>
  <c r="K11" i="49"/>
  <c r="L11" i="49"/>
  <c r="M11" i="49"/>
  <c r="N11" i="49"/>
  <c r="O11" i="49"/>
  <c r="P11" i="49"/>
  <c r="Q11" i="49"/>
  <c r="R11" i="49"/>
  <c r="S11" i="49"/>
  <c r="T11" i="49"/>
  <c r="K12" i="49"/>
  <c r="L12" i="49"/>
  <c r="M12" i="49"/>
  <c r="N12" i="49"/>
  <c r="O12" i="49"/>
  <c r="P12" i="49"/>
  <c r="Q12" i="49"/>
  <c r="R12" i="49"/>
  <c r="S12" i="49"/>
  <c r="T12" i="49"/>
  <c r="K13" i="49"/>
  <c r="L13" i="49"/>
  <c r="M13" i="49"/>
  <c r="N13" i="49"/>
  <c r="O13" i="49"/>
  <c r="P13" i="49"/>
  <c r="Q13" i="49"/>
  <c r="R13" i="49"/>
  <c r="S13" i="49"/>
  <c r="T13" i="49"/>
  <c r="K14" i="49"/>
  <c r="L14" i="49"/>
  <c r="M14" i="49"/>
  <c r="N14" i="49"/>
  <c r="O14" i="49"/>
  <c r="P14" i="49"/>
  <c r="Q14" i="49"/>
  <c r="R14" i="49"/>
  <c r="S14" i="49"/>
  <c r="T14" i="49"/>
  <c r="K15" i="49"/>
  <c r="K34" i="49" s="1"/>
  <c r="L15" i="49"/>
  <c r="M15" i="49"/>
  <c r="N15" i="49"/>
  <c r="O15" i="49"/>
  <c r="P15" i="49"/>
  <c r="Q15" i="49"/>
  <c r="Q34" i="49" s="1"/>
  <c r="R15" i="49"/>
  <c r="S15" i="49"/>
  <c r="T15" i="49"/>
  <c r="K16" i="49"/>
  <c r="L16" i="49"/>
  <c r="M16" i="49"/>
  <c r="N16" i="49"/>
  <c r="O16" i="49"/>
  <c r="P16" i="49"/>
  <c r="Q16" i="49"/>
  <c r="R16" i="49"/>
  <c r="S16" i="49"/>
  <c r="T16" i="49"/>
  <c r="K17" i="49"/>
  <c r="L17" i="49"/>
  <c r="M17" i="49"/>
  <c r="N17" i="49"/>
  <c r="O17" i="49"/>
  <c r="P17" i="49"/>
  <c r="Q17" i="49"/>
  <c r="R17" i="49"/>
  <c r="S17" i="49"/>
  <c r="T17" i="49"/>
  <c r="K18" i="49"/>
  <c r="L18" i="49"/>
  <c r="M18" i="49"/>
  <c r="N18" i="49"/>
  <c r="O18" i="49"/>
  <c r="P18" i="49"/>
  <c r="Q18" i="49"/>
  <c r="R18" i="49"/>
  <c r="S18" i="49"/>
  <c r="T18" i="49"/>
  <c r="K19" i="49"/>
  <c r="L19" i="49"/>
  <c r="M19" i="49"/>
  <c r="N19" i="49"/>
  <c r="O19" i="49"/>
  <c r="P19" i="49"/>
  <c r="Q19" i="49"/>
  <c r="R19" i="49"/>
  <c r="S19" i="49"/>
  <c r="T19" i="49"/>
  <c r="K20" i="49"/>
  <c r="L20" i="49"/>
  <c r="M20" i="49"/>
  <c r="N20" i="49"/>
  <c r="O20" i="49"/>
  <c r="P20" i="49"/>
  <c r="Q20" i="49"/>
  <c r="R20" i="49"/>
  <c r="S20" i="49"/>
  <c r="T20" i="49"/>
  <c r="K21" i="49"/>
  <c r="L21" i="49"/>
  <c r="M21" i="49"/>
  <c r="N21" i="49"/>
  <c r="O21" i="49"/>
  <c r="P21" i="49"/>
  <c r="Q21" i="49"/>
  <c r="R21" i="49"/>
  <c r="S21" i="49"/>
  <c r="T21" i="49"/>
  <c r="K22" i="49"/>
  <c r="L22" i="49"/>
  <c r="M22" i="49"/>
  <c r="N22" i="49"/>
  <c r="O22" i="49"/>
  <c r="P22" i="49"/>
  <c r="Q22" i="49"/>
  <c r="R22" i="49"/>
  <c r="S22" i="49"/>
  <c r="T22" i="49"/>
  <c r="K23" i="49"/>
  <c r="L23" i="49"/>
  <c r="M23" i="49"/>
  <c r="N23" i="49"/>
  <c r="O23" i="49"/>
  <c r="P23" i="49"/>
  <c r="Q23" i="49"/>
  <c r="R23" i="49"/>
  <c r="S23" i="49"/>
  <c r="T23" i="49"/>
  <c r="K24" i="49"/>
  <c r="L24" i="49"/>
  <c r="M24" i="49"/>
  <c r="N24" i="49"/>
  <c r="O24" i="49"/>
  <c r="P24" i="49"/>
  <c r="Q24" i="49"/>
  <c r="R24" i="49"/>
  <c r="S24" i="49"/>
  <c r="T24" i="49"/>
  <c r="K25" i="49"/>
  <c r="L25" i="49"/>
  <c r="M25" i="49"/>
  <c r="N25" i="49"/>
  <c r="O25" i="49"/>
  <c r="P25" i="49"/>
  <c r="Q25" i="49"/>
  <c r="R25" i="49"/>
  <c r="S25" i="49"/>
  <c r="T25" i="49"/>
  <c r="K26" i="49"/>
  <c r="L26" i="49"/>
  <c r="M26" i="49"/>
  <c r="N26" i="49"/>
  <c r="O26" i="49"/>
  <c r="P26" i="49"/>
  <c r="Q26" i="49"/>
  <c r="R26" i="49"/>
  <c r="S26" i="49"/>
  <c r="T26" i="49"/>
  <c r="K27" i="49"/>
  <c r="L27" i="49"/>
  <c r="M27" i="49"/>
  <c r="N27" i="49"/>
  <c r="O27" i="49"/>
  <c r="P27" i="49"/>
  <c r="Q27" i="49"/>
  <c r="R27" i="49"/>
  <c r="S27" i="49"/>
  <c r="T27" i="49"/>
  <c r="K28" i="49"/>
  <c r="L28" i="49"/>
  <c r="M28" i="49"/>
  <c r="N28" i="49"/>
  <c r="O28" i="49"/>
  <c r="P28" i="49"/>
  <c r="Q28" i="49"/>
  <c r="R28" i="49"/>
  <c r="S28" i="49"/>
  <c r="T28" i="49"/>
  <c r="K29" i="49"/>
  <c r="L29" i="49"/>
  <c r="M29" i="49"/>
  <c r="N29" i="49"/>
  <c r="O29" i="49"/>
  <c r="P29" i="49"/>
  <c r="Q29" i="49"/>
  <c r="R29" i="49"/>
  <c r="S29" i="49"/>
  <c r="T29" i="49"/>
  <c r="K30" i="49"/>
  <c r="L30" i="49"/>
  <c r="M30" i="49"/>
  <c r="N30" i="49"/>
  <c r="O30" i="49"/>
  <c r="P30" i="49"/>
  <c r="Q30" i="49"/>
  <c r="R30" i="49"/>
  <c r="S30" i="49"/>
  <c r="T30" i="49"/>
  <c r="K31" i="49"/>
  <c r="L31" i="49"/>
  <c r="M31" i="49"/>
  <c r="N31" i="49"/>
  <c r="O31" i="49"/>
  <c r="P31" i="49"/>
  <c r="Q31" i="49"/>
  <c r="R31" i="49"/>
  <c r="S31" i="49"/>
  <c r="T31" i="49"/>
  <c r="K32" i="49"/>
  <c r="L32" i="49"/>
  <c r="M32" i="49"/>
  <c r="N32" i="49"/>
  <c r="O32" i="49"/>
  <c r="P32" i="49"/>
  <c r="Q32" i="49"/>
  <c r="R32" i="49"/>
  <c r="S32" i="49"/>
  <c r="T32" i="49"/>
  <c r="K33" i="49"/>
  <c r="L33" i="49"/>
  <c r="M33" i="49"/>
  <c r="N33" i="49"/>
  <c r="O33" i="49"/>
  <c r="P33" i="49"/>
  <c r="Q33" i="49"/>
  <c r="R33" i="49"/>
  <c r="S33" i="49"/>
  <c r="T33" i="49"/>
  <c r="K9" i="50"/>
  <c r="T9" i="49"/>
  <c r="S9" i="49"/>
  <c r="N9" i="49"/>
  <c r="M9" i="49"/>
  <c r="L9" i="49"/>
  <c r="K9" i="49"/>
  <c r="K10" i="48"/>
  <c r="L10" i="48"/>
  <c r="M10" i="48"/>
  <c r="N10" i="48"/>
  <c r="O10" i="48"/>
  <c r="P10" i="48"/>
  <c r="Q10" i="48"/>
  <c r="R10" i="48"/>
  <c r="S10" i="48"/>
  <c r="T10" i="48"/>
  <c r="K11" i="48"/>
  <c r="L11" i="48"/>
  <c r="M11" i="48"/>
  <c r="N11" i="48"/>
  <c r="O11" i="48"/>
  <c r="P11" i="48"/>
  <c r="Q11" i="48"/>
  <c r="R11" i="48"/>
  <c r="S11" i="48"/>
  <c r="T11" i="48"/>
  <c r="K12" i="48"/>
  <c r="L12" i="48"/>
  <c r="M12" i="48"/>
  <c r="N12" i="48"/>
  <c r="O12" i="48"/>
  <c r="P12" i="48"/>
  <c r="Q12" i="48"/>
  <c r="R12" i="48"/>
  <c r="S12" i="48"/>
  <c r="T12" i="48"/>
  <c r="K13" i="48"/>
  <c r="L13" i="48"/>
  <c r="M13" i="48"/>
  <c r="N13" i="48"/>
  <c r="O13" i="48"/>
  <c r="P13" i="48"/>
  <c r="Q13" i="48"/>
  <c r="R13" i="48"/>
  <c r="S13" i="48"/>
  <c r="T13" i="48"/>
  <c r="K14" i="48"/>
  <c r="L14" i="48"/>
  <c r="M14" i="48"/>
  <c r="N14" i="48"/>
  <c r="O14" i="48"/>
  <c r="P14" i="48"/>
  <c r="Q14" i="48"/>
  <c r="R14" i="48"/>
  <c r="S14" i="48"/>
  <c r="T14" i="48"/>
  <c r="K15" i="48"/>
  <c r="L15" i="48"/>
  <c r="M15" i="48"/>
  <c r="N15" i="48"/>
  <c r="O15" i="48"/>
  <c r="P15" i="48"/>
  <c r="Q15" i="48"/>
  <c r="R15" i="48"/>
  <c r="S15" i="48"/>
  <c r="T15" i="48"/>
  <c r="K16" i="48"/>
  <c r="L16" i="48"/>
  <c r="M16" i="48"/>
  <c r="N16" i="48"/>
  <c r="O16" i="48"/>
  <c r="P16" i="48"/>
  <c r="Q16" i="48"/>
  <c r="R16" i="48"/>
  <c r="S16" i="48"/>
  <c r="T16" i="48"/>
  <c r="K17" i="48"/>
  <c r="L17" i="48"/>
  <c r="M17" i="48"/>
  <c r="N17" i="48"/>
  <c r="O17" i="48"/>
  <c r="P17" i="48"/>
  <c r="Q17" i="48"/>
  <c r="R17" i="48"/>
  <c r="S17" i="48"/>
  <c r="T17" i="48"/>
  <c r="K18" i="48"/>
  <c r="L18" i="48"/>
  <c r="M18" i="48"/>
  <c r="N18" i="48"/>
  <c r="O18" i="48"/>
  <c r="P18" i="48"/>
  <c r="Q18" i="48"/>
  <c r="R18" i="48"/>
  <c r="S18" i="48"/>
  <c r="T18" i="48"/>
  <c r="K19" i="48"/>
  <c r="L19" i="48"/>
  <c r="M19" i="48"/>
  <c r="N19" i="48"/>
  <c r="O19" i="48"/>
  <c r="P19" i="48"/>
  <c r="Q19" i="48"/>
  <c r="R19" i="48"/>
  <c r="S19" i="48"/>
  <c r="T19" i="48"/>
  <c r="K20" i="48"/>
  <c r="L20" i="48"/>
  <c r="M20" i="48"/>
  <c r="N20" i="48"/>
  <c r="O20" i="48"/>
  <c r="P20" i="48"/>
  <c r="Q20" i="48"/>
  <c r="R20" i="48"/>
  <c r="S20" i="48"/>
  <c r="T20" i="48"/>
  <c r="K21" i="48"/>
  <c r="L21" i="48"/>
  <c r="M21" i="48"/>
  <c r="N21" i="48"/>
  <c r="O21" i="48"/>
  <c r="P21" i="48"/>
  <c r="Q21" i="48"/>
  <c r="R21" i="48"/>
  <c r="S21" i="48"/>
  <c r="T21" i="48"/>
  <c r="K22" i="48"/>
  <c r="L22" i="48"/>
  <c r="M22" i="48"/>
  <c r="N22" i="48"/>
  <c r="O22" i="48"/>
  <c r="P22" i="48"/>
  <c r="Q22" i="48"/>
  <c r="R22" i="48"/>
  <c r="S22" i="48"/>
  <c r="T22" i="48"/>
  <c r="K23" i="48"/>
  <c r="L23" i="48"/>
  <c r="M23" i="48"/>
  <c r="N23" i="48"/>
  <c r="O23" i="48"/>
  <c r="P23" i="48"/>
  <c r="Q23" i="48"/>
  <c r="R23" i="48"/>
  <c r="S23" i="48"/>
  <c r="T23" i="48"/>
  <c r="K24" i="48"/>
  <c r="L24" i="48"/>
  <c r="M24" i="48"/>
  <c r="N24" i="48"/>
  <c r="O24" i="48"/>
  <c r="P24" i="48"/>
  <c r="Q24" i="48"/>
  <c r="R24" i="48"/>
  <c r="S24" i="48"/>
  <c r="T24" i="48"/>
  <c r="K25" i="48"/>
  <c r="L25" i="48"/>
  <c r="M25" i="48"/>
  <c r="N25" i="48"/>
  <c r="O25" i="48"/>
  <c r="P25" i="48"/>
  <c r="Q25" i="48"/>
  <c r="R25" i="48"/>
  <c r="S25" i="48"/>
  <c r="T25" i="48"/>
  <c r="K26" i="48"/>
  <c r="L26" i="48"/>
  <c r="M26" i="48"/>
  <c r="N26" i="48"/>
  <c r="O26" i="48"/>
  <c r="P26" i="48"/>
  <c r="Q26" i="48"/>
  <c r="R26" i="48"/>
  <c r="S26" i="48"/>
  <c r="T26" i="48"/>
  <c r="K27" i="48"/>
  <c r="L27" i="48"/>
  <c r="M27" i="48"/>
  <c r="N27" i="48"/>
  <c r="O27" i="48"/>
  <c r="P27" i="48"/>
  <c r="Q27" i="48"/>
  <c r="R27" i="48"/>
  <c r="S27" i="48"/>
  <c r="T27" i="48"/>
  <c r="K28" i="48"/>
  <c r="L28" i="48"/>
  <c r="M28" i="48"/>
  <c r="N28" i="48"/>
  <c r="O28" i="48"/>
  <c r="P28" i="48"/>
  <c r="Q28" i="48"/>
  <c r="R28" i="48"/>
  <c r="S28" i="48"/>
  <c r="T28" i="48"/>
  <c r="K29" i="48"/>
  <c r="L29" i="48"/>
  <c r="M29" i="48"/>
  <c r="N29" i="48"/>
  <c r="O29" i="48"/>
  <c r="P29" i="48"/>
  <c r="Q29" i="48"/>
  <c r="R29" i="48"/>
  <c r="S29" i="48"/>
  <c r="T29" i="48"/>
  <c r="K30" i="48"/>
  <c r="L30" i="48"/>
  <c r="M30" i="48"/>
  <c r="N30" i="48"/>
  <c r="O30" i="48"/>
  <c r="P30" i="48"/>
  <c r="Q30" i="48"/>
  <c r="R30" i="48"/>
  <c r="S30" i="48"/>
  <c r="T30" i="48"/>
  <c r="K31" i="48"/>
  <c r="L31" i="48"/>
  <c r="M31" i="48"/>
  <c r="N31" i="48"/>
  <c r="O31" i="48"/>
  <c r="P31" i="48"/>
  <c r="Q31" i="48"/>
  <c r="R31" i="48"/>
  <c r="S31" i="48"/>
  <c r="T31" i="48"/>
  <c r="K32" i="48"/>
  <c r="L32" i="48"/>
  <c r="M32" i="48"/>
  <c r="N32" i="48"/>
  <c r="O32" i="48"/>
  <c r="P32" i="48"/>
  <c r="Q32" i="48"/>
  <c r="R32" i="48"/>
  <c r="S32" i="48"/>
  <c r="T32" i="48"/>
  <c r="K33" i="48"/>
  <c r="L33" i="48"/>
  <c r="M33" i="48"/>
  <c r="N33" i="48"/>
  <c r="O33" i="48"/>
  <c r="P33" i="48"/>
  <c r="Q33" i="48"/>
  <c r="R33" i="48"/>
  <c r="S33" i="48"/>
  <c r="T33" i="48"/>
  <c r="T9" i="48"/>
  <c r="S9" i="48"/>
  <c r="N9" i="48"/>
  <c r="M9" i="48"/>
  <c r="L9" i="48"/>
  <c r="K9" i="48"/>
  <c r="S34" i="58"/>
  <c r="S34" i="57"/>
  <c r="U34" i="56"/>
  <c r="V34" i="56"/>
  <c r="S34" i="56"/>
  <c r="S34" i="53"/>
  <c r="V34" i="53"/>
  <c r="V34" i="51"/>
  <c r="S34" i="59"/>
  <c r="V34" i="49"/>
  <c r="V34" i="59"/>
  <c r="T34" i="59"/>
  <c r="U34" i="58"/>
  <c r="V34" i="58"/>
  <c r="T34" i="58"/>
  <c r="U34" i="57"/>
  <c r="V34" i="57"/>
  <c r="T34" i="57"/>
  <c r="T34" i="56"/>
  <c r="U34" i="55"/>
  <c r="V34" i="55"/>
  <c r="U34" i="54"/>
  <c r="V34" i="54"/>
  <c r="S34" i="54"/>
  <c r="U34" i="53"/>
  <c r="U34" i="52"/>
  <c r="V34" i="52"/>
  <c r="T34" i="52"/>
  <c r="S34" i="52"/>
  <c r="S34" i="51"/>
  <c r="V34" i="50"/>
  <c r="U34" i="50"/>
  <c r="S34" i="49"/>
  <c r="S34" i="55"/>
  <c r="T34" i="55"/>
  <c r="T34" i="54"/>
  <c r="T34" i="51"/>
  <c r="T34" i="50"/>
  <c r="T34" i="49"/>
  <c r="G9" i="55"/>
  <c r="G9" i="54"/>
  <c r="A10" i="55"/>
  <c r="A11" i="55"/>
  <c r="A12" i="55"/>
  <c r="A13" i="55"/>
  <c r="A14" i="55"/>
  <c r="A15" i="55"/>
  <c r="A16" i="55"/>
  <c r="A17" i="55"/>
  <c r="A18" i="55"/>
  <c r="A19" i="55"/>
  <c r="A20" i="55"/>
  <c r="A21" i="55"/>
  <c r="A22" i="55"/>
  <c r="A23" i="55"/>
  <c r="A24" i="55"/>
  <c r="A25" i="55"/>
  <c r="A26" i="55"/>
  <c r="A27" i="55"/>
  <c r="A28" i="55"/>
  <c r="A29" i="55"/>
  <c r="A30" i="55"/>
  <c r="A31" i="55"/>
  <c r="A32" i="55"/>
  <c r="E9" i="55"/>
  <c r="F34" i="53"/>
  <c r="R9" i="59"/>
  <c r="Q9" i="59"/>
  <c r="P9" i="59"/>
  <c r="O9" i="59"/>
  <c r="R9" i="58"/>
  <c r="Q9" i="58"/>
  <c r="P9" i="58"/>
  <c r="O9" i="58"/>
  <c r="R9" i="57"/>
  <c r="Q9" i="57"/>
  <c r="P9" i="57"/>
  <c r="O9" i="57"/>
  <c r="R9" i="56"/>
  <c r="Q9" i="56"/>
  <c r="P9" i="56"/>
  <c r="O9" i="56"/>
  <c r="R9" i="55"/>
  <c r="Q9" i="55"/>
  <c r="P9" i="55"/>
  <c r="O9" i="55"/>
  <c r="R9" i="54"/>
  <c r="Q9" i="54"/>
  <c r="P9" i="54"/>
  <c r="O9" i="54"/>
  <c r="R9" i="53"/>
  <c r="Q9" i="53"/>
  <c r="P9" i="53"/>
  <c r="O9" i="53"/>
  <c r="R9" i="52"/>
  <c r="Q9" i="52"/>
  <c r="P9" i="52"/>
  <c r="O9" i="52"/>
  <c r="Q34" i="59"/>
  <c r="K34" i="59"/>
  <c r="M34" i="58"/>
  <c r="N34" i="58"/>
  <c r="O34" i="58"/>
  <c r="K34" i="57"/>
  <c r="N34" i="57"/>
  <c r="K34" i="58"/>
  <c r="Q34" i="58"/>
  <c r="O34" i="57"/>
  <c r="Q34" i="56"/>
  <c r="K34" i="54"/>
  <c r="Q34" i="54"/>
  <c r="N34" i="54"/>
  <c r="L34" i="58"/>
  <c r="R34" i="58"/>
  <c r="P34" i="58"/>
  <c r="O34" i="54"/>
  <c r="R34" i="55"/>
  <c r="N34" i="59"/>
  <c r="O34" i="53"/>
  <c r="M34" i="54"/>
  <c r="O34" i="59"/>
  <c r="M34" i="59"/>
  <c r="K34" i="55"/>
  <c r="O34" i="55"/>
  <c r="M34" i="55"/>
  <c r="R34" i="56"/>
  <c r="P34" i="56"/>
  <c r="L34" i="57"/>
  <c r="R34" i="57"/>
  <c r="P34" i="57"/>
  <c r="L34" i="54"/>
  <c r="R34" i="54"/>
  <c r="P34" i="54"/>
  <c r="L34" i="59"/>
  <c r="R34" i="59"/>
  <c r="P34" i="59"/>
  <c r="O34" i="56"/>
  <c r="M34" i="57"/>
  <c r="Q34" i="57"/>
  <c r="L34" i="53"/>
  <c r="L34" i="55"/>
  <c r="K34" i="56"/>
  <c r="N34" i="55"/>
  <c r="L34" i="56"/>
  <c r="O36" i="56"/>
  <c r="P34" i="53"/>
  <c r="Q34" i="55"/>
  <c r="M34" i="56"/>
  <c r="Q34" i="53"/>
  <c r="P34" i="55"/>
  <c r="N34" i="56"/>
  <c r="M34" i="53"/>
  <c r="R34" i="52"/>
  <c r="Q34" i="52"/>
  <c r="P34" i="52"/>
  <c r="O34" i="52"/>
  <c r="N34" i="52"/>
  <c r="M34" i="52"/>
  <c r="L34" i="52"/>
  <c r="O36" i="52"/>
  <c r="K34" i="52"/>
  <c r="O35" i="52"/>
  <c r="G9" i="52"/>
  <c r="R9" i="51"/>
  <c r="Q9" i="51"/>
  <c r="P9" i="51"/>
  <c r="O9" i="51"/>
  <c r="R9" i="50"/>
  <c r="Q9" i="50"/>
  <c r="P9" i="50"/>
  <c r="O9" i="50"/>
  <c r="R9" i="49"/>
  <c r="Q9" i="49"/>
  <c r="P9" i="49"/>
  <c r="O9" i="49"/>
  <c r="R9" i="48"/>
  <c r="Q9" i="48"/>
  <c r="P9" i="48"/>
  <c r="O9" i="48"/>
  <c r="O36" i="58"/>
  <c r="O35" i="58"/>
  <c r="O35" i="57"/>
  <c r="O35" i="56"/>
  <c r="O36" i="59"/>
  <c r="O36" i="57"/>
  <c r="O36" i="55"/>
  <c r="O35" i="55"/>
  <c r="O35" i="54"/>
  <c r="O36" i="54"/>
  <c r="O34" i="51"/>
  <c r="R34" i="51"/>
  <c r="K34" i="50"/>
  <c r="N34" i="50"/>
  <c r="O34" i="50"/>
  <c r="R34" i="49"/>
  <c r="L34" i="51"/>
  <c r="O34" i="49"/>
  <c r="P34" i="49"/>
  <c r="P34" i="50"/>
  <c r="N34" i="51"/>
  <c r="L34" i="49"/>
  <c r="L34" i="50"/>
  <c r="P34" i="51"/>
  <c r="N34" i="49"/>
  <c r="M34" i="50"/>
  <c r="K34" i="51"/>
  <c r="Q34" i="51"/>
  <c r="M34" i="51"/>
  <c r="R34" i="50"/>
  <c r="Q34" i="50"/>
  <c r="M34" i="49"/>
  <c r="J35" i="59"/>
  <c r="J34" i="59"/>
  <c r="H34" i="59"/>
  <c r="F34" i="59"/>
  <c r="A10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G9" i="59"/>
  <c r="G34" i="59"/>
  <c r="E9" i="59"/>
  <c r="H34" i="58"/>
  <c r="F34" i="58"/>
  <c r="A10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G9" i="58"/>
  <c r="G34" i="58"/>
  <c r="E9" i="58"/>
  <c r="J35" i="57"/>
  <c r="J34" i="57"/>
  <c r="H34" i="57"/>
  <c r="F34" i="57"/>
  <c r="A10" i="57"/>
  <c r="A11" i="57"/>
  <c r="A12" i="57"/>
  <c r="A13" i="57"/>
  <c r="A14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G9" i="57"/>
  <c r="G34" i="57"/>
  <c r="E9" i="57"/>
  <c r="J35" i="56"/>
  <c r="J34" i="56"/>
  <c r="H34" i="56"/>
  <c r="F34" i="56"/>
  <c r="A10" i="56"/>
  <c r="A11" i="56"/>
  <c r="A12" i="56"/>
  <c r="A13" i="56"/>
  <c r="A14" i="56"/>
  <c r="A15" i="56"/>
  <c r="A16" i="56"/>
  <c r="A17" i="56"/>
  <c r="A18" i="56"/>
  <c r="A19" i="56"/>
  <c r="A20" i="56"/>
  <c r="A21" i="56"/>
  <c r="A22" i="56"/>
  <c r="A23" i="56"/>
  <c r="A24" i="56"/>
  <c r="A25" i="56"/>
  <c r="A26" i="56"/>
  <c r="A27" i="56"/>
  <c r="A28" i="56"/>
  <c r="A29" i="56"/>
  <c r="A30" i="56"/>
  <c r="A31" i="56"/>
  <c r="A32" i="56"/>
  <c r="G9" i="56"/>
  <c r="G34" i="56"/>
  <c r="E9" i="56"/>
  <c r="J35" i="55"/>
  <c r="J34" i="55"/>
  <c r="H34" i="55"/>
  <c r="F34" i="55"/>
  <c r="G34" i="55"/>
  <c r="J35" i="54"/>
  <c r="J34" i="54"/>
  <c r="H34" i="54"/>
  <c r="F34" i="54"/>
  <c r="A10" i="54"/>
  <c r="A11" i="54"/>
  <c r="A12" i="54"/>
  <c r="A13" i="54"/>
  <c r="A14" i="54"/>
  <c r="A15" i="54"/>
  <c r="A16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A32" i="54"/>
  <c r="G34" i="54"/>
  <c r="E9" i="54"/>
  <c r="J35" i="53"/>
  <c r="J34" i="53"/>
  <c r="H34" i="53"/>
  <c r="A10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E9" i="53"/>
  <c r="E34" i="53"/>
  <c r="J35" i="52"/>
  <c r="J34" i="52"/>
  <c r="H34" i="52"/>
  <c r="F34" i="52"/>
  <c r="A10" i="52"/>
  <c r="A11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7" i="52"/>
  <c r="A28" i="52"/>
  <c r="A29" i="52"/>
  <c r="A30" i="52"/>
  <c r="A31" i="52"/>
  <c r="A32" i="52"/>
  <c r="G34" i="52"/>
  <c r="E9" i="52"/>
  <c r="J35" i="51"/>
  <c r="J34" i="51"/>
  <c r="H34" i="51"/>
  <c r="F34" i="51"/>
  <c r="A10" i="51"/>
  <c r="A11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A27" i="51"/>
  <c r="A28" i="51"/>
  <c r="A29" i="51"/>
  <c r="A30" i="51"/>
  <c r="A31" i="51"/>
  <c r="A32" i="51"/>
  <c r="G9" i="51"/>
  <c r="G34" i="51"/>
  <c r="E9" i="51"/>
  <c r="J35" i="50"/>
  <c r="J34" i="50"/>
  <c r="H34" i="50"/>
  <c r="F34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E9" i="50"/>
  <c r="E34" i="50"/>
  <c r="O35" i="51"/>
  <c r="O36" i="51"/>
  <c r="O36" i="50"/>
  <c r="O36" i="49"/>
  <c r="C38" i="55"/>
  <c r="C38" i="57"/>
  <c r="C38" i="51"/>
  <c r="C38" i="58"/>
  <c r="C38" i="54"/>
  <c r="C38" i="59"/>
  <c r="C38" i="56"/>
  <c r="E34" i="56"/>
  <c r="C38" i="52"/>
  <c r="E34" i="51"/>
  <c r="E34" i="59"/>
  <c r="E34" i="58"/>
  <c r="E34" i="57"/>
  <c r="E34" i="55"/>
  <c r="E34" i="54"/>
  <c r="E34" i="52"/>
  <c r="J35" i="49"/>
  <c r="J34" i="49"/>
  <c r="J35" i="48"/>
  <c r="J34" i="48"/>
  <c r="H34" i="49"/>
  <c r="F34" i="49"/>
  <c r="A10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E9" i="49"/>
  <c r="E34" i="49"/>
  <c r="D37" i="48"/>
  <c r="D5" i="49"/>
  <c r="C39" i="48"/>
  <c r="H34" i="48"/>
  <c r="G35" i="48" s="1"/>
  <c r="G5" i="49" s="1"/>
  <c r="G35" i="49" s="1"/>
  <c r="G5" i="50" s="1"/>
  <c r="G35" i="50" s="1"/>
  <c r="G5" i="51" s="1"/>
  <c r="G35" i="51" s="1"/>
  <c r="G5" i="52" s="1"/>
  <c r="G35" i="52" s="1"/>
  <c r="G5" i="53" s="1"/>
  <c r="F34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G9" i="48"/>
  <c r="E9" i="48"/>
  <c r="G34" i="48"/>
  <c r="C38" i="48"/>
  <c r="C37" i="48"/>
  <c r="E34" i="48"/>
  <c r="D37" i="49"/>
  <c r="G9" i="49"/>
  <c r="C38" i="49"/>
  <c r="G34" i="49"/>
  <c r="C37" i="49"/>
  <c r="D5" i="50"/>
  <c r="D37" i="50"/>
  <c r="C37" i="50"/>
  <c r="G9" i="50"/>
  <c r="C38" i="50"/>
  <c r="G34" i="50"/>
  <c r="D5" i="51"/>
  <c r="D37" i="51"/>
  <c r="C37" i="51"/>
  <c r="D5" i="52"/>
  <c r="D37" i="52"/>
  <c r="D5" i="53"/>
  <c r="C37" i="52"/>
  <c r="D37" i="53"/>
  <c r="C37" i="53"/>
  <c r="G9" i="53"/>
  <c r="C38" i="53"/>
  <c r="G34" i="53"/>
  <c r="D5" i="54"/>
  <c r="D37" i="54"/>
  <c r="D5" i="55"/>
  <c r="D37" i="55"/>
  <c r="C37" i="54"/>
  <c r="D5" i="56"/>
  <c r="D37" i="56"/>
  <c r="C37" i="55"/>
  <c r="C37" i="56"/>
  <c r="D5" i="57"/>
  <c r="D37" i="57"/>
  <c r="D5" i="58"/>
  <c r="D37" i="58"/>
  <c r="C37" i="57"/>
  <c r="C37" i="58"/>
  <c r="D5" i="59"/>
  <c r="D37" i="59"/>
  <c r="C37" i="59"/>
  <c r="O35" i="49" l="1"/>
  <c r="O35" i="50"/>
  <c r="V34" i="48"/>
  <c r="C15" i="62" s="1"/>
  <c r="C18" i="62" s="1"/>
  <c r="O35" i="59"/>
  <c r="C4" i="62"/>
  <c r="C6" i="62"/>
  <c r="O36" i="53"/>
  <c r="G35" i="53"/>
  <c r="G5" i="54" s="1"/>
  <c r="G35" i="54" s="1"/>
  <c r="G5" i="55" s="1"/>
  <c r="G35" i="55" s="1"/>
  <c r="G5" i="56" s="1"/>
  <c r="G35" i="56" s="1"/>
  <c r="G5" i="57" s="1"/>
  <c r="G35" i="57" s="1"/>
  <c r="G5" i="58" s="1"/>
  <c r="G35" i="58" s="1"/>
  <c r="G5" i="59" s="1"/>
  <c r="G35" i="59" s="1"/>
  <c r="L34" i="48"/>
  <c r="P34" i="48"/>
  <c r="N34" i="48"/>
  <c r="M34" i="48"/>
  <c r="R34" i="48"/>
  <c r="T34" i="48"/>
  <c r="E35" i="48"/>
  <c r="E5" i="49" s="1"/>
  <c r="Q34" i="48"/>
  <c r="K34" i="48"/>
  <c r="C5" i="62"/>
  <c r="O34" i="48"/>
  <c r="U34" i="48"/>
  <c r="S34" i="48"/>
  <c r="J36" i="48"/>
  <c r="I5" i="49" s="1"/>
  <c r="J36" i="49" s="1"/>
  <c r="I5" i="50" s="1"/>
  <c r="J36" i="50" s="1"/>
  <c r="I5" i="51" s="1"/>
  <c r="J36" i="51" s="1"/>
  <c r="I5" i="52" s="1"/>
  <c r="J36" i="52" s="1"/>
  <c r="I5" i="53" s="1"/>
  <c r="J36" i="53" s="1"/>
  <c r="I5" i="54" s="1"/>
  <c r="J36" i="54" s="1"/>
  <c r="I5" i="55" s="1"/>
  <c r="J36" i="55" s="1"/>
  <c r="I5" i="56" s="1"/>
  <c r="J36" i="56" s="1"/>
  <c r="I5" i="57" s="1"/>
  <c r="J36" i="57" s="1"/>
  <c r="I5" i="58" s="1"/>
  <c r="J36" i="58" s="1"/>
  <c r="I5" i="59" s="1"/>
  <c r="J36" i="59" s="1"/>
  <c r="C7" i="62" l="1"/>
  <c r="C8" i="62"/>
  <c r="C9" i="62"/>
  <c r="C10" i="62"/>
  <c r="C12" i="62"/>
  <c r="C11" i="62"/>
  <c r="C13" i="62"/>
  <c r="C14" i="62"/>
  <c r="B5" i="61"/>
  <c r="B15" i="61"/>
  <c r="B14" i="61"/>
  <c r="B13" i="61"/>
  <c r="B12" i="61"/>
  <c r="B11" i="61"/>
  <c r="B10" i="61"/>
  <c r="B9" i="61"/>
  <c r="B8" i="61"/>
  <c r="B7" i="61"/>
  <c r="B6" i="61"/>
  <c r="H5" i="61"/>
  <c r="H9" i="61"/>
  <c r="H8" i="61"/>
  <c r="H7" i="61"/>
  <c r="H6" i="61"/>
  <c r="H15" i="61"/>
  <c r="H14" i="61"/>
  <c r="H13" i="61"/>
  <c r="H12" i="61"/>
  <c r="H11" i="61"/>
  <c r="H10" i="61"/>
  <c r="F4" i="61"/>
  <c r="F7" i="61"/>
  <c r="F6" i="61"/>
  <c r="F15" i="61"/>
  <c r="F14" i="61"/>
  <c r="F13" i="61"/>
  <c r="F12" i="61"/>
  <c r="F11" i="61"/>
  <c r="F10" i="61"/>
  <c r="F9" i="61"/>
  <c r="F8" i="61"/>
  <c r="D5" i="61"/>
  <c r="D15" i="61"/>
  <c r="D14" i="61"/>
  <c r="D13" i="61"/>
  <c r="D12" i="61"/>
  <c r="D11" i="61"/>
  <c r="D10" i="61"/>
  <c r="D9" i="61"/>
  <c r="D8" i="61"/>
  <c r="D7" i="61"/>
  <c r="D6" i="61"/>
  <c r="J4" i="61"/>
  <c r="J11" i="61"/>
  <c r="J10" i="61"/>
  <c r="J9" i="61"/>
  <c r="J8" i="61"/>
  <c r="J7" i="61"/>
  <c r="J6" i="61"/>
  <c r="J15" i="61"/>
  <c r="J14" i="61"/>
  <c r="J13" i="61"/>
  <c r="J12" i="61"/>
  <c r="B5" i="62"/>
  <c r="B13" i="62"/>
  <c r="B12" i="62"/>
  <c r="B11" i="62"/>
  <c r="B10" i="62"/>
  <c r="B9" i="62"/>
  <c r="B8" i="62"/>
  <c r="B7" i="62"/>
  <c r="B6" i="62"/>
  <c r="B15" i="62"/>
  <c r="B14" i="62"/>
  <c r="G4" i="61"/>
  <c r="G7" i="61"/>
  <c r="G6" i="61"/>
  <c r="G15" i="61"/>
  <c r="G18" i="61" s="1"/>
  <c r="G14" i="61"/>
  <c r="G13" i="61"/>
  <c r="G12" i="61"/>
  <c r="G11" i="61"/>
  <c r="G10" i="61"/>
  <c r="G9" i="61"/>
  <c r="G8" i="61"/>
  <c r="C4" i="61"/>
  <c r="C9" i="61"/>
  <c r="C8" i="61"/>
  <c r="C7" i="61"/>
  <c r="C6" i="61"/>
  <c r="C15" i="61"/>
  <c r="C14" i="61"/>
  <c r="C13" i="61"/>
  <c r="C12" i="61"/>
  <c r="C11" i="61"/>
  <c r="C10" i="61"/>
  <c r="I5" i="61"/>
  <c r="I11" i="61"/>
  <c r="I10" i="61"/>
  <c r="I9" i="61"/>
  <c r="I8" i="61"/>
  <c r="I7" i="61"/>
  <c r="I6" i="61"/>
  <c r="I15" i="61"/>
  <c r="I18" i="61" s="1"/>
  <c r="I14" i="61"/>
  <c r="I13" i="61"/>
  <c r="I12" i="61"/>
  <c r="E4" i="61"/>
  <c r="E11" i="61"/>
  <c r="E10" i="61"/>
  <c r="E9" i="61"/>
  <c r="E8" i="61"/>
  <c r="E7" i="61"/>
  <c r="E6" i="61"/>
  <c r="E15" i="61"/>
  <c r="E18" i="61" s="1"/>
  <c r="E14" i="61"/>
  <c r="E13" i="61"/>
  <c r="E12" i="61"/>
  <c r="K4" i="61"/>
  <c r="K15" i="61"/>
  <c r="K18" i="61" s="1"/>
  <c r="K14" i="61"/>
  <c r="K13" i="61"/>
  <c r="K12" i="61"/>
  <c r="K11" i="61"/>
  <c r="K10" i="61"/>
  <c r="K9" i="61"/>
  <c r="K8" i="61"/>
  <c r="K7" i="61"/>
  <c r="K6" i="61"/>
  <c r="C5" i="61"/>
  <c r="D4" i="61"/>
  <c r="I4" i="61"/>
  <c r="G5" i="61"/>
  <c r="E5" i="61"/>
  <c r="O36" i="48"/>
  <c r="K5" i="61"/>
  <c r="H4" i="61"/>
  <c r="F5" i="61"/>
  <c r="E36" i="48"/>
  <c r="O35" i="48"/>
  <c r="B4" i="61"/>
  <c r="B4" i="62"/>
  <c r="J5" i="61"/>
  <c r="C39" i="49"/>
  <c r="E35" i="49"/>
  <c r="L15" i="61" l="1"/>
  <c r="L6" i="61"/>
  <c r="L10" i="61"/>
  <c r="L8" i="61"/>
  <c r="L9" i="61"/>
  <c r="L11" i="61"/>
  <c r="L12" i="61"/>
  <c r="L7" i="61"/>
  <c r="L13" i="61"/>
  <c r="L14" i="61"/>
  <c r="M13" i="61"/>
  <c r="M4" i="61"/>
  <c r="M10" i="61"/>
  <c r="M11" i="61"/>
  <c r="M12" i="61"/>
  <c r="M14" i="61"/>
  <c r="M15" i="61"/>
  <c r="M18" i="61" s="1"/>
  <c r="C18" i="61"/>
  <c r="M6" i="61"/>
  <c r="M7" i="61"/>
  <c r="M8" i="61"/>
  <c r="M9" i="61"/>
  <c r="M5" i="61"/>
  <c r="L5" i="61"/>
  <c r="L4" i="61"/>
  <c r="E5" i="50"/>
  <c r="E36" i="49"/>
  <c r="C39" i="50" l="1"/>
  <c r="E35" i="50"/>
  <c r="E36" i="50" l="1"/>
  <c r="E5" i="51"/>
  <c r="C39" i="51" l="1"/>
  <c r="E35" i="51"/>
  <c r="E36" i="51" l="1"/>
  <c r="E5" i="52"/>
  <c r="E35" i="52" l="1"/>
  <c r="C39" i="52"/>
  <c r="E5" i="53" l="1"/>
  <c r="E36" i="52"/>
  <c r="C39" i="53" l="1"/>
  <c r="E35" i="53"/>
  <c r="E5" i="54" l="1"/>
  <c r="E36" i="53"/>
  <c r="E35" i="54" l="1"/>
  <c r="C39" i="54"/>
  <c r="E36" i="54" l="1"/>
  <c r="E5" i="55"/>
  <c r="C39" i="55" l="1"/>
  <c r="E35" i="55"/>
  <c r="E5" i="56" l="1"/>
  <c r="E36" i="55"/>
  <c r="C39" i="56" l="1"/>
  <c r="E35" i="56"/>
  <c r="E36" i="56" l="1"/>
  <c r="E5" i="57"/>
  <c r="E35" i="57" l="1"/>
  <c r="C39" i="57"/>
  <c r="E5" i="58" l="1"/>
  <c r="E36" i="57"/>
  <c r="E35" i="58" l="1"/>
  <c r="C39" i="58"/>
  <c r="E5" i="59" l="1"/>
  <c r="E36" i="58"/>
  <c r="C39" i="59" l="1"/>
  <c r="E35" i="59"/>
  <c r="E36" i="59" s="1"/>
</calcChain>
</file>

<file path=xl/sharedStrings.xml><?xml version="1.0" encoding="utf-8"?>
<sst xmlns="http://schemas.openxmlformats.org/spreadsheetml/2006/main" count="973" uniqueCount="109">
  <si>
    <t>pieczątka koła</t>
  </si>
  <si>
    <t>Koszty</t>
  </si>
  <si>
    <t>Bank</t>
  </si>
  <si>
    <t>Kasa</t>
  </si>
  <si>
    <t>Lp.</t>
  </si>
  <si>
    <t>Przychody</t>
  </si>
  <si>
    <t>Warszawa, dnia :</t>
  </si>
  <si>
    <t>Stan z poprzedniego okresu sprawozdawczego :</t>
  </si>
  <si>
    <t>ODPIS PROCENTOWY NA DOBRO KOŁA</t>
  </si>
  <si>
    <t>Sprawdzono z Z.O.</t>
  </si>
  <si>
    <t>RAZEM:</t>
  </si>
  <si>
    <t>Nr dokumentu</t>
  </si>
  <si>
    <t>1</t>
  </si>
  <si>
    <t>2</t>
  </si>
  <si>
    <t>3</t>
  </si>
  <si>
    <t>4</t>
  </si>
  <si>
    <t>5</t>
  </si>
  <si>
    <t>6</t>
  </si>
  <si>
    <t>7</t>
  </si>
  <si>
    <t>Obroty okresowe:</t>
  </si>
  <si>
    <t>Stan banku i kasy z aktualnego okresu sprawozdawczego :</t>
  </si>
  <si>
    <t xml:space="preserve"> Komisja Rewizyjna</t>
  </si>
  <si>
    <t>Treść dokumentu</t>
  </si>
  <si>
    <t>SKŁADKI ODPROWADZONE DO Z.O.</t>
  </si>
  <si>
    <t>RAPORT FINANSOWY NR 1</t>
  </si>
  <si>
    <t>RAPORT FINANSOWY NR 2</t>
  </si>
  <si>
    <t>RAPORT FINANSOWY NR 3</t>
  </si>
  <si>
    <t>RAPORT FINANSOWY NR 4</t>
  </si>
  <si>
    <t>RAPORT FINANSOWY NR 5</t>
  </si>
  <si>
    <t>RAPORT FINANSOWY NR 6</t>
  </si>
  <si>
    <t>RAPORT FINANSOWY NR 7</t>
  </si>
  <si>
    <t>RAPORT FINANSOWY NR 8</t>
  </si>
  <si>
    <t>RAPORT FINANSOWY NR 9</t>
  </si>
  <si>
    <t>RAPORT FINANSOWY NR 10</t>
  </si>
  <si>
    <t>RAPORT FINANSOWY NR 11</t>
  </si>
  <si>
    <t>RAPORT FINANSOWY NR 12</t>
  </si>
  <si>
    <t>Wartość magazynu znaków</t>
  </si>
  <si>
    <t xml:space="preserve">Wartość </t>
  </si>
  <si>
    <t>P</t>
  </si>
  <si>
    <t>Z</t>
  </si>
  <si>
    <t>WM</t>
  </si>
  <si>
    <t>Skarbnik</t>
  </si>
  <si>
    <t>Prezes</t>
  </si>
  <si>
    <t xml:space="preserve"> P/Z</t>
  </si>
  <si>
    <t>12</t>
  </si>
  <si>
    <t>8</t>
  </si>
  <si>
    <t>9</t>
  </si>
  <si>
    <t>13</t>
  </si>
  <si>
    <t>14</t>
  </si>
  <si>
    <t>15</t>
  </si>
  <si>
    <t>16</t>
  </si>
  <si>
    <t>17</t>
  </si>
  <si>
    <t>Rozliczenia wewnętrzne</t>
  </si>
  <si>
    <t>10</t>
  </si>
  <si>
    <t>11</t>
  </si>
  <si>
    <t>Wartość rozliczenia nr 1</t>
  </si>
  <si>
    <t>od 1 stycznia do 31 stycznia</t>
  </si>
  <si>
    <t>WARTOŚĆ ROZLICZENIA MINUS ODPIS %</t>
  </si>
  <si>
    <t xml:space="preserve">od 1 lutego do 28 lutego </t>
  </si>
  <si>
    <t>Rozlicznie z poprzedniego miesiąca:</t>
  </si>
  <si>
    <t>Wartość rozliczenia nr 2</t>
  </si>
  <si>
    <t>Wartość rozliczenia nr 3</t>
  </si>
  <si>
    <t>od 1 marca do 31 marca</t>
  </si>
  <si>
    <t>Wartość rozliczenia nr 4</t>
  </si>
  <si>
    <t xml:space="preserve">od 1 kwietnia do 30 kwietnia </t>
  </si>
  <si>
    <t>Wartość rozliczenia nr 5</t>
  </si>
  <si>
    <t xml:space="preserve">od 1 maja do 31 maja </t>
  </si>
  <si>
    <t>Wartość rozliczenia nr 6</t>
  </si>
  <si>
    <t xml:space="preserve">od 1 czerwca do 30 czerwca </t>
  </si>
  <si>
    <t>Wartość rozliczenia nr 7</t>
  </si>
  <si>
    <t xml:space="preserve">od 1 lipca do 31 lipca </t>
  </si>
  <si>
    <t>Wartość rozliczenia nr 8</t>
  </si>
  <si>
    <t>od 1 sierpnia do 31 sierpnia</t>
  </si>
  <si>
    <t>Wartość rozliczenia nr 9</t>
  </si>
  <si>
    <t xml:space="preserve">od 1 września do 30 września </t>
  </si>
  <si>
    <t>Wartość rozliczenia nr 10</t>
  </si>
  <si>
    <t xml:space="preserve">od 1 października do 31 października </t>
  </si>
  <si>
    <t>Wartość rozliczenia nr 11</t>
  </si>
  <si>
    <t xml:space="preserve">od 1 listopada do 30 listopada </t>
  </si>
  <si>
    <t>Wartość rozliczenia nr 12</t>
  </si>
  <si>
    <t xml:space="preserve">od 1 grudnia do 31 grudnia </t>
  </si>
  <si>
    <t>O - dz. organizacyjna</t>
  </si>
  <si>
    <t>SSR - ochrona wód</t>
  </si>
  <si>
    <t>S - sport</t>
  </si>
  <si>
    <t>M - młodzież</t>
  </si>
  <si>
    <t>Z - zagospodarowanie wód</t>
  </si>
  <si>
    <t>SYMBOL</t>
  </si>
  <si>
    <t>Stan banku i kasy z aktualnego okresu sprawozdawczego:</t>
  </si>
  <si>
    <t>Z - zagospodarowanie</t>
  </si>
  <si>
    <t>NARASTAJĄCO</t>
  </si>
  <si>
    <t>RAZEM NARASTAJĄCO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</si>
  <si>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</si>
  <si>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</si>
  <si>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</si>
  <si>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</si>
  <si>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</si>
  <si>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</si>
  <si>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</si>
  <si>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</si>
  <si>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</si>
  <si>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</si>
  <si>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</si>
  <si>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</si>
  <si>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DG - dz. gospodarcza</t>
  </si>
  <si>
    <t>RAZEM
DZIAŁALNOŚĆ STATUTOWA</t>
  </si>
  <si>
    <t xml:space="preserve">DG - dz. gospodarcza </t>
  </si>
  <si>
    <t>KOSZTY</t>
  </si>
  <si>
    <t>preliminowane</t>
  </si>
  <si>
    <t>pozostało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</si>
</sst>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_ ;[Red]\-#,##0.00\ "/>
    <numFmt numFmtId="165" formatCode="0.00_ ;[Red]\-0.00\ "/>
  </numFmts>
  <fonts count="31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1"/>
      <color indexed="10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rgb="FFFFFF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</font>
    <font>
      <sz val="10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4"/>
      <color indexed="10"/>
      <name val="Czcionka tekstu podstawowego"/>
      <family val="2"/>
      <charset val="238"/>
    </font>
    <font>
      <b/>
      <sz val="14"/>
      <color indexed="10"/>
      <name val="Czcionka tekstu podstawowego"/>
      <charset val="238"/>
    </font>
    <font>
      <sz val="9"/>
      <name val="Czcionka tekstu podstawowego"/>
      <family val="2"/>
      <charset val="238"/>
    </font>
    <font>
      <b/>
      <sz val="9"/>
      <color indexed="8"/>
      <name val="Czcionka tekstu podstawowego"/>
      <family val="2"/>
      <charset val="238"/>
    </font>
    <font>
      <b/>
      <sz val="9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</font>
    <font>
      <sz val="9"/>
      <color indexed="8"/>
      <name val="Czcionka tekstu podstawowego"/>
      <family val="2"/>
    </font>
    <font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1"/>
      <name val="Czcionka tekstu podstawowego"/>
      <charset val="238"/>
    </font>
    <font>
      <sz val="8"/>
      <name val="Czcionka tekstu podstawowego"/>
      <family val="2"/>
      <charset val="238"/>
    </font>
    <font>
      <b/>
      <sz val="9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5">
    <xf numFmtId="0" fontId="0" fillId="0" borderId="0" xfId="0"/>
    <xf numFmtId="0" fontId="0" fillId="3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4" fillId="0" borderId="6" xfId="0" applyNumberFormat="1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2" borderId="5" xfId="0" applyFill="1" applyBorder="1" applyAlignment="1">
      <alignment vertical="center" wrapText="1"/>
    </xf>
    <xf numFmtId="0" fontId="0" fillId="3" borderId="5" xfId="0" applyFill="1" applyBorder="1" applyAlignment="1" applyProtection="1">
      <alignment vertical="center" wrapText="1"/>
      <protection locked="0"/>
    </xf>
    <xf numFmtId="0" fontId="5" fillId="0" borderId="5" xfId="0" applyFont="1" applyBorder="1" applyProtection="1">
      <protection hidden="1"/>
    </xf>
    <xf numFmtId="0" fontId="0" fillId="0" borderId="0" xfId="0" applyAlignment="1">
      <alignment vertical="top"/>
    </xf>
    <xf numFmtId="0" fontId="0" fillId="0" borderId="8" xfId="0" applyBorder="1"/>
    <xf numFmtId="0" fontId="8" fillId="0" borderId="12" xfId="0" applyFont="1" applyBorder="1" applyProtection="1">
      <protection hidden="1"/>
    </xf>
    <xf numFmtId="0" fontId="4" fillId="0" borderId="5" xfId="0" applyFont="1" applyBorder="1" applyProtection="1">
      <protection hidden="1"/>
    </xf>
    <xf numFmtId="4" fontId="0" fillId="3" borderId="5" xfId="1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horizontal="center" vertical="center"/>
    </xf>
    <xf numFmtId="4" fontId="12" fillId="2" borderId="5" xfId="1" applyNumberFormat="1" applyFont="1" applyFill="1" applyBorder="1" applyAlignment="1" applyProtection="1">
      <alignment vertical="center"/>
      <protection hidden="1"/>
    </xf>
    <xf numFmtId="4" fontId="13" fillId="2" borderId="5" xfId="1" applyNumberFormat="1" applyFont="1" applyFill="1" applyBorder="1" applyAlignment="1" applyProtection="1">
      <alignment vertical="center"/>
      <protection hidden="1"/>
    </xf>
    <xf numFmtId="4" fontId="0" fillId="2" borderId="5" xfId="1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" fontId="15" fillId="3" borderId="5" xfId="1" applyNumberFormat="1" applyFont="1" applyFill="1" applyBorder="1" applyAlignment="1" applyProtection="1">
      <alignment vertical="center"/>
      <protection locked="0"/>
    </xf>
    <xf numFmtId="0" fontId="7" fillId="4" borderId="2" xfId="0" quotePrefix="1" applyFont="1" applyFill="1" applyBorder="1" applyAlignment="1">
      <alignment horizontal="center" vertical="center"/>
    </xf>
    <xf numFmtId="0" fontId="7" fillId="4" borderId="1" xfId="0" quotePrefix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0" fillId="2" borderId="5" xfId="1" applyNumberFormat="1" applyFont="1" applyFill="1" applyBorder="1" applyAlignment="1" applyProtection="1">
      <alignment vertical="center"/>
      <protection locked="0"/>
    </xf>
    <xf numFmtId="0" fontId="0" fillId="4" borderId="33" xfId="0" applyFill="1" applyBorder="1" applyAlignment="1">
      <alignment horizontal="center"/>
    </xf>
    <xf numFmtId="0" fontId="0" fillId="4" borderId="34" xfId="0" applyFill="1" applyBorder="1"/>
    <xf numFmtId="0" fontId="0" fillId="4" borderId="35" xfId="0" applyFill="1" applyBorder="1"/>
    <xf numFmtId="0" fontId="10" fillId="4" borderId="16" xfId="0" applyFont="1" applyFill="1" applyBorder="1" applyAlignment="1">
      <alignment horizontal="right" vertical="center" wrapText="1"/>
    </xf>
    <xf numFmtId="4" fontId="5" fillId="4" borderId="36" xfId="0" applyNumberFormat="1" applyFont="1" applyFill="1" applyBorder="1" applyAlignment="1" applyProtection="1">
      <alignment horizontal="center" vertical="center"/>
      <protection locked="0"/>
    </xf>
    <xf numFmtId="4" fontId="5" fillId="4" borderId="37" xfId="0" applyNumberFormat="1" applyFont="1" applyFill="1" applyBorder="1" applyAlignment="1" applyProtection="1">
      <alignment horizontal="center" vertical="center"/>
      <protection locked="0"/>
    </xf>
    <xf numFmtId="4" fontId="5" fillId="4" borderId="38" xfId="0" applyNumberFormat="1" applyFont="1" applyFill="1" applyBorder="1" applyAlignment="1" applyProtection="1">
      <alignment horizontal="center" vertical="center"/>
      <protection locked="0"/>
    </xf>
    <xf numFmtId="4" fontId="12" fillId="2" borderId="7" xfId="1" applyNumberFormat="1" applyFont="1" applyFill="1" applyBorder="1" applyAlignment="1" applyProtection="1">
      <alignment vertical="center"/>
      <protection hidden="1"/>
    </xf>
    <xf numFmtId="4" fontId="0" fillId="2" borderId="7" xfId="1" applyNumberFormat="1" applyFont="1" applyFill="1" applyBorder="1" applyAlignment="1">
      <alignment vertical="center"/>
    </xf>
    <xf numFmtId="4" fontId="0" fillId="3" borderId="7" xfId="1" applyNumberFormat="1" applyFont="1" applyFill="1" applyBorder="1" applyAlignment="1" applyProtection="1">
      <alignment vertical="center"/>
      <protection locked="0"/>
    </xf>
    <xf numFmtId="4" fontId="15" fillId="3" borderId="7" xfId="1" applyNumberFormat="1" applyFont="1" applyFill="1" applyBorder="1" applyAlignment="1" applyProtection="1">
      <alignment vertical="center"/>
      <protection locked="0"/>
    </xf>
    <xf numFmtId="0" fontId="2" fillId="4" borderId="45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right" vertical="center"/>
      <protection hidden="1"/>
    </xf>
    <xf numFmtId="0" fontId="8" fillId="0" borderId="3" xfId="0" applyFont="1" applyBorder="1" applyAlignment="1" applyProtection="1">
      <alignment horizontal="right" vertical="center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4" fillId="0" borderId="7" xfId="1" applyNumberFormat="1" applyFont="1" applyBorder="1" applyAlignment="1" applyProtection="1">
      <alignment vertical="center"/>
      <protection hidden="1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7" xfId="0" applyFont="1" applyBorder="1" applyAlignment="1" applyProtection="1">
      <alignment horizontal="right" vertical="center"/>
      <protection hidden="1"/>
    </xf>
    <xf numFmtId="4" fontId="13" fillId="4" borderId="10" xfId="0" applyNumberFormat="1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4" fontId="20" fillId="4" borderId="9" xfId="0" applyNumberFormat="1" applyFont="1" applyFill="1" applyBorder="1" applyAlignment="1">
      <alignment horizontal="center" vertical="center"/>
    </xf>
    <xf numFmtId="4" fontId="20" fillId="4" borderId="10" xfId="0" applyNumberFormat="1" applyFont="1" applyFill="1" applyBorder="1" applyAlignment="1">
      <alignment horizontal="center" vertical="center"/>
    </xf>
    <xf numFmtId="4" fontId="20" fillId="4" borderId="9" xfId="0" quotePrefix="1" applyNumberFormat="1" applyFont="1" applyFill="1" applyBorder="1" applyAlignment="1">
      <alignment horizontal="center" vertical="center"/>
    </xf>
    <xf numFmtId="4" fontId="13" fillId="4" borderId="9" xfId="0" quotePrefix="1" applyNumberFormat="1" applyFont="1" applyFill="1" applyBorder="1" applyAlignment="1">
      <alignment horizontal="center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4" fontId="0" fillId="3" borderId="15" xfId="0" applyNumberFormat="1" applyFill="1" applyBorder="1" applyAlignment="1" applyProtection="1">
      <alignment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4" fontId="0" fillId="3" borderId="44" xfId="0" applyNumberFormat="1" applyFill="1" applyBorder="1" applyAlignment="1" applyProtection="1">
      <alignment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vertical="center"/>
      <protection locked="0"/>
    </xf>
    <xf numFmtId="4" fontId="14" fillId="0" borderId="15" xfId="0" applyNumberFormat="1" applyFont="1" applyBorder="1" applyAlignment="1" applyProtection="1">
      <alignment vertical="center"/>
      <protection hidden="1"/>
    </xf>
    <xf numFmtId="4" fontId="10" fillId="2" borderId="42" xfId="0" applyNumberFormat="1" applyFont="1" applyFill="1" applyBorder="1" applyAlignment="1" applyProtection="1">
      <alignment horizontal="center" vertical="center" wrapText="1"/>
      <protection hidden="1"/>
    </xf>
    <xf numFmtId="4" fontId="15" fillId="4" borderId="39" xfId="1" applyNumberFormat="1" applyFont="1" applyFill="1" applyBorder="1" applyAlignment="1" applyProtection="1">
      <alignment vertical="center"/>
      <protection hidden="1"/>
    </xf>
    <xf numFmtId="4" fontId="15" fillId="4" borderId="5" xfId="1" applyNumberFormat="1" applyFont="1" applyFill="1" applyBorder="1" applyAlignment="1" applyProtection="1">
      <alignment vertical="center"/>
      <protection hidden="1"/>
    </xf>
    <xf numFmtId="4" fontId="15" fillId="4" borderId="44" xfId="1" applyNumberFormat="1" applyFont="1" applyFill="1" applyBorder="1" applyAlignment="1" applyProtection="1">
      <alignment vertical="center"/>
      <protection hidden="1"/>
    </xf>
    <xf numFmtId="4" fontId="15" fillId="4" borderId="14" xfId="1" applyNumberFormat="1" applyFont="1" applyFill="1" applyBorder="1" applyAlignment="1" applyProtection="1">
      <alignment vertical="center"/>
      <protection hidden="1"/>
    </xf>
    <xf numFmtId="4" fontId="15" fillId="4" borderId="55" xfId="1" applyNumberFormat="1" applyFont="1" applyFill="1" applyBorder="1" applyAlignment="1" applyProtection="1">
      <alignment vertical="center"/>
      <protection hidden="1"/>
    </xf>
    <xf numFmtId="4" fontId="15" fillId="4" borderId="15" xfId="1" applyNumberFormat="1" applyFont="1" applyFill="1" applyBorder="1" applyAlignment="1" applyProtection="1">
      <alignment vertical="center"/>
      <protection hidden="1"/>
    </xf>
    <xf numFmtId="4" fontId="15" fillId="4" borderId="9" xfId="1" applyNumberFormat="1" applyFont="1" applyFill="1" applyBorder="1" applyAlignment="1" applyProtection="1">
      <alignment vertical="center"/>
      <protection hidden="1"/>
    </xf>
    <xf numFmtId="4" fontId="15" fillId="4" borderId="56" xfId="1" applyNumberFormat="1" applyFont="1" applyFill="1" applyBorder="1" applyAlignment="1" applyProtection="1">
      <alignment vertical="center"/>
      <protection hidden="1"/>
    </xf>
    <xf numFmtId="4" fontId="15" fillId="4" borderId="10" xfId="1" applyNumberFormat="1" applyFont="1" applyFill="1" applyBorder="1" applyAlignment="1" applyProtection="1">
      <alignment vertical="center"/>
      <protection hidden="1"/>
    </xf>
    <xf numFmtId="14" fontId="0" fillId="3" borderId="5" xfId="0" applyNumberFormat="1" applyFill="1" applyBorder="1" applyAlignment="1" applyProtection="1">
      <alignment vertical="center" wrapText="1"/>
      <protection locked="0"/>
    </xf>
    <xf numFmtId="16" fontId="0" fillId="3" borderId="5" xfId="0" quotePrefix="1" applyNumberFormat="1" applyFill="1" applyBorder="1" applyAlignment="1" applyProtection="1">
      <alignment vertical="center" wrapText="1"/>
      <protection locked="0"/>
    </xf>
    <xf numFmtId="0" fontId="0" fillId="3" borderId="5" xfId="0" quotePrefix="1" applyFill="1" applyBorder="1" applyAlignment="1" applyProtection="1">
      <alignment vertical="center" wrapText="1"/>
      <protection locked="0"/>
    </xf>
    <xf numFmtId="0" fontId="24" fillId="3" borderId="5" xfId="0" applyFont="1" applyFill="1" applyBorder="1" applyAlignment="1" applyProtection="1">
      <alignment horizontal="center" vertical="center"/>
      <protection locked="0"/>
    </xf>
    <xf numFmtId="4" fontId="23" fillId="3" borderId="5" xfId="1" applyNumberFormat="1" applyFont="1" applyFill="1" applyBorder="1" applyAlignment="1" applyProtection="1">
      <alignment vertical="center"/>
      <protection locked="0"/>
    </xf>
    <xf numFmtId="17" fontId="0" fillId="3" borderId="5" xfId="0" applyNumberFormat="1" applyFill="1" applyBorder="1" applyAlignment="1" applyProtection="1">
      <alignment vertical="center" wrapText="1"/>
      <protection locked="0"/>
    </xf>
    <xf numFmtId="0" fontId="0" fillId="3" borderId="57" xfId="0" applyFill="1" applyBorder="1" applyAlignment="1" applyProtection="1">
      <alignment vertical="center" wrapText="1"/>
      <protection locked="0"/>
    </xf>
    <xf numFmtId="4" fontId="15" fillId="3" borderId="57" xfId="1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4" fontId="15" fillId="4" borderId="58" xfId="1" applyNumberFormat="1" applyFont="1" applyFill="1" applyBorder="1" applyAlignment="1" applyProtection="1">
      <alignment vertical="center"/>
      <protection hidden="1"/>
    </xf>
    <xf numFmtId="4" fontId="0" fillId="0" borderId="20" xfId="0" applyNumberFormat="1" applyBorder="1" applyAlignment="1" applyProtection="1">
      <alignment vertical="center"/>
      <protection locked="0"/>
    </xf>
    <xf numFmtId="4" fontId="0" fillId="3" borderId="7" xfId="0" applyNumberFormat="1" applyFill="1" applyBorder="1" applyAlignment="1" applyProtection="1">
      <alignment vertical="center"/>
      <protection locked="0"/>
    </xf>
    <xf numFmtId="4" fontId="0" fillId="0" borderId="7" xfId="0" applyNumberFormat="1" applyBorder="1" applyAlignment="1" applyProtection="1">
      <alignment vertical="center"/>
      <protection locked="0"/>
    </xf>
    <xf numFmtId="14" fontId="0" fillId="3" borderId="5" xfId="0" quotePrefix="1" applyNumberFormat="1" applyFill="1" applyBorder="1" applyAlignment="1" applyProtection="1">
      <alignment vertical="center" wrapText="1"/>
      <protection locked="0"/>
    </xf>
    <xf numFmtId="4" fontId="26" fillId="3" borderId="5" xfId="1" applyNumberFormat="1" applyFont="1" applyFill="1" applyBorder="1" applyAlignment="1" applyProtection="1">
      <alignment vertical="center"/>
      <protection locked="0"/>
    </xf>
    <xf numFmtId="4" fontId="14" fillId="3" borderId="57" xfId="1" applyNumberFormat="1" applyFont="1" applyFill="1" applyBorder="1" applyAlignment="1" applyProtection="1">
      <alignment vertical="center"/>
      <protection locked="0"/>
    </xf>
    <xf numFmtId="4" fontId="26" fillId="3" borderId="7" xfId="1" applyNumberFormat="1" applyFont="1" applyFill="1" applyBorder="1" applyAlignment="1" applyProtection="1">
      <alignment vertical="center"/>
      <protection locked="0"/>
    </xf>
    <xf numFmtId="0" fontId="26" fillId="3" borderId="5" xfId="0" applyFont="1" applyFill="1" applyBorder="1" applyAlignment="1" applyProtection="1">
      <alignment vertical="center" wrapText="1"/>
      <protection locked="0"/>
    </xf>
    <xf numFmtId="2" fontId="26" fillId="3" borderId="5" xfId="0" applyNumberFormat="1" applyFont="1" applyFill="1" applyBorder="1" applyAlignment="1" applyProtection="1">
      <alignment vertical="center" wrapText="1"/>
      <protection locked="0"/>
    </xf>
    <xf numFmtId="4" fontId="26" fillId="3" borderId="57" xfId="1" applyNumberFormat="1" applyFont="1" applyFill="1" applyBorder="1" applyAlignment="1" applyProtection="1">
      <alignment vertical="center"/>
      <protection locked="0"/>
    </xf>
    <xf numFmtId="0" fontId="27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7" fillId="4" borderId="0" xfId="0" quotePrefix="1" applyFont="1" applyFill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0" xfId="0" applyAlignment="1" applyProtection="1">
      <alignment vertical="top"/>
      <protection locked="0"/>
    </xf>
    <xf numFmtId="0" fontId="25" fillId="3" borderId="5" xfId="0" applyFont="1" applyFill="1" applyBorder="1" applyAlignment="1" applyProtection="1">
      <alignment horizontal="center" vertical="center"/>
      <protection locked="0"/>
    </xf>
    <xf numFmtId="0" fontId="25" fillId="3" borderId="57" xfId="0" applyFont="1" applyFill="1" applyBorder="1" applyAlignment="1" applyProtection="1">
      <alignment horizontal="center" vertical="center"/>
      <protection locked="0"/>
    </xf>
    <xf numFmtId="9" fontId="0" fillId="3" borderId="5" xfId="0" applyNumberFormat="1" applyFill="1" applyBorder="1" applyAlignment="1" applyProtection="1">
      <alignment vertical="center" wrapText="1"/>
      <protection locked="0"/>
    </xf>
    <xf numFmtId="17" fontId="0" fillId="3" borderId="5" xfId="0" quotePrefix="1" applyNumberFormat="1" applyFill="1" applyBorder="1" applyAlignment="1" applyProtection="1">
      <alignment vertical="center" wrapText="1"/>
      <protection locked="0"/>
    </xf>
    <xf numFmtId="4" fontId="14" fillId="3" borderId="5" xfId="1" applyNumberFormat="1" applyFont="1" applyFill="1" applyBorder="1" applyAlignment="1" applyProtection="1">
      <alignment vertical="center"/>
      <protection locked="0"/>
    </xf>
    <xf numFmtId="0" fontId="13" fillId="3" borderId="5" xfId="0" applyFont="1" applyFill="1" applyBorder="1" applyAlignment="1" applyProtection="1">
      <alignment vertical="center" wrapText="1"/>
      <protection locked="0"/>
    </xf>
    <xf numFmtId="4" fontId="28" fillId="3" borderId="5" xfId="1" applyNumberFormat="1" applyFont="1" applyFill="1" applyBorder="1" applyAlignment="1" applyProtection="1">
      <alignment vertical="center"/>
      <protection locked="0"/>
    </xf>
    <xf numFmtId="4" fontId="0" fillId="0" borderId="0" xfId="0" applyNumberFormat="1"/>
    <xf numFmtId="2" fontId="0" fillId="0" borderId="0" xfId="0" applyNumberFormat="1"/>
    <xf numFmtId="4" fontId="26" fillId="2" borderId="5" xfId="1" applyNumberFormat="1" applyFont="1" applyFill="1" applyBorder="1" applyAlignment="1">
      <alignment vertical="center"/>
    </xf>
    <xf numFmtId="4" fontId="15" fillId="4" borderId="12" xfId="1" applyNumberFormat="1" applyFont="1" applyFill="1" applyBorder="1" applyAlignment="1" applyProtection="1">
      <alignment vertical="center"/>
      <protection hidden="1"/>
    </xf>
    <xf numFmtId="4" fontId="15" fillId="4" borderId="59" xfId="1" applyNumberFormat="1" applyFont="1" applyFill="1" applyBorder="1" applyAlignment="1" applyProtection="1">
      <alignment vertical="center"/>
      <protection hidden="1"/>
    </xf>
    <xf numFmtId="4" fontId="14" fillId="0" borderId="28" xfId="1" applyNumberFormat="1" applyFont="1" applyFill="1" applyBorder="1" applyAlignment="1" applyProtection="1">
      <alignment vertical="center"/>
      <protection hidden="1"/>
    </xf>
    <xf numFmtId="4" fontId="14" fillId="0" borderId="60" xfId="1" applyNumberFormat="1" applyFont="1" applyFill="1" applyBorder="1" applyAlignment="1" applyProtection="1">
      <alignment vertical="center"/>
      <protection hidden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1" fillId="4" borderId="18" xfId="0" quotePrefix="1" applyFont="1" applyFill="1" applyBorder="1" applyAlignment="1">
      <alignment horizontal="center" vertical="center"/>
    </xf>
    <xf numFmtId="0" fontId="7" fillId="4" borderId="24" xfId="0" quotePrefix="1" applyFont="1" applyFill="1" applyBorder="1" applyAlignment="1">
      <alignment horizontal="center" vertical="center"/>
    </xf>
    <xf numFmtId="0" fontId="7" fillId="4" borderId="19" xfId="0" quotePrefix="1" applyFont="1" applyFill="1" applyBorder="1" applyAlignment="1">
      <alignment horizontal="center" vertical="center"/>
    </xf>
    <xf numFmtId="4" fontId="15" fillId="4" borderId="60" xfId="1" applyNumberFormat="1" applyFont="1" applyFill="1" applyBorder="1" applyAlignment="1" applyProtection="1">
      <alignment vertical="center"/>
      <protection hidden="1"/>
    </xf>
    <xf numFmtId="4" fontId="15" fillId="4" borderId="61" xfId="1" applyNumberFormat="1" applyFont="1" applyFill="1" applyBorder="1" applyAlignment="1" applyProtection="1">
      <alignment vertical="center"/>
      <protection hidden="1"/>
    </xf>
    <xf numFmtId="4" fontId="15" fillId="4" borderId="62" xfId="1" applyNumberFormat="1" applyFont="1" applyFill="1" applyBorder="1" applyAlignment="1" applyProtection="1">
      <alignment vertical="center"/>
      <protection hidden="1"/>
    </xf>
    <xf numFmtId="0" fontId="21" fillId="4" borderId="36" xfId="0" quotePrefix="1" applyFont="1" applyFill="1" applyBorder="1" applyAlignment="1">
      <alignment horizontal="center" vertical="center"/>
    </xf>
    <xf numFmtId="0" fontId="7" fillId="4" borderId="63" xfId="0" quotePrefix="1" applyFont="1" applyFill="1" applyBorder="1" applyAlignment="1">
      <alignment horizontal="center" vertical="center"/>
    </xf>
    <xf numFmtId="0" fontId="7" fillId="4" borderId="64" xfId="0" quotePrefix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8" xfId="0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4" fontId="0" fillId="3" borderId="20" xfId="0" applyNumberFormat="1" applyFill="1" applyBorder="1" applyAlignment="1" applyProtection="1">
      <alignment vertical="center"/>
      <protection locked="0"/>
    </xf>
    <xf numFmtId="4" fontId="0" fillId="3" borderId="20" xfId="0" applyNumberFormat="1" applyFill="1" applyBorder="1" applyProtection="1">
      <protection locked="0"/>
    </xf>
    <xf numFmtId="4" fontId="0" fillId="3" borderId="7" xfId="0" applyNumberFormat="1" applyFill="1" applyBorder="1" applyProtection="1">
      <protection locked="0"/>
    </xf>
    <xf numFmtId="4" fontId="0" fillId="0" borderId="7" xfId="0" applyNumberFormat="1" applyBorder="1" applyProtection="1">
      <protection locked="0"/>
    </xf>
    <xf numFmtId="0" fontId="21" fillId="4" borderId="0" xfId="0" quotePrefix="1" applyFont="1" applyFill="1" applyAlignment="1" applyProtection="1">
      <alignment horizontal="center" vertical="center"/>
      <protection locked="0"/>
    </xf>
    <xf numFmtId="4" fontId="14" fillId="0" borderId="7" xfId="0" applyNumberFormat="1" applyFont="1" applyBorder="1" applyAlignment="1" applyProtection="1">
      <alignment vertical="center"/>
      <protection hidden="1"/>
    </xf>
    <xf numFmtId="164" fontId="14" fillId="2" borderId="45" xfId="0" applyNumberFormat="1" applyFont="1" applyFill="1" applyBorder="1" applyAlignment="1" applyProtection="1">
      <alignment vertical="center"/>
      <protection hidden="1"/>
    </xf>
    <xf numFmtId="4" fontId="14" fillId="0" borderId="66" xfId="1" applyNumberFormat="1" applyFont="1" applyFill="1" applyBorder="1" applyAlignment="1" applyProtection="1">
      <alignment vertical="center"/>
      <protection hidden="1"/>
    </xf>
    <xf numFmtId="0" fontId="14" fillId="5" borderId="55" xfId="0" applyFont="1" applyFill="1" applyBorder="1" applyAlignment="1">
      <alignment horizontal="center" vertical="center"/>
    </xf>
    <xf numFmtId="0" fontId="14" fillId="5" borderId="56" xfId="0" applyFont="1" applyFill="1" applyBorder="1" applyAlignment="1">
      <alignment horizontal="center" vertical="center"/>
    </xf>
    <xf numFmtId="4" fontId="14" fillId="5" borderId="15" xfId="0" applyNumberFormat="1" applyFont="1" applyFill="1" applyBorder="1" applyAlignment="1">
      <alignment horizontal="center" vertical="center"/>
    </xf>
    <xf numFmtId="4" fontId="14" fillId="5" borderId="10" xfId="0" applyNumberFormat="1" applyFont="1" applyFill="1" applyBorder="1" applyAlignment="1">
      <alignment horizontal="center" vertical="center"/>
    </xf>
    <xf numFmtId="4" fontId="14" fillId="0" borderId="2" xfId="1" applyNumberFormat="1" applyFont="1" applyFill="1" applyBorder="1" applyAlignment="1" applyProtection="1">
      <alignment vertical="center"/>
      <protection hidden="1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6" borderId="29" xfId="0" applyFont="1" applyFill="1" applyBorder="1"/>
    <xf numFmtId="0" fontId="27" fillId="6" borderId="67" xfId="0" applyFont="1" applyFill="1" applyBorder="1"/>
    <xf numFmtId="0" fontId="27" fillId="6" borderId="30" xfId="0" applyFont="1" applyFill="1" applyBorder="1"/>
    <xf numFmtId="0" fontId="27" fillId="4" borderId="18" xfId="0" applyFont="1" applyFill="1" applyBorder="1" applyAlignment="1">
      <alignment horizontal="center"/>
    </xf>
    <xf numFmtId="0" fontId="27" fillId="4" borderId="19" xfId="0" applyFont="1" applyFill="1" applyBorder="1" applyAlignment="1">
      <alignment horizontal="center"/>
    </xf>
    <xf numFmtId="4" fontId="15" fillId="4" borderId="20" xfId="1" applyNumberFormat="1" applyFont="1" applyFill="1" applyBorder="1" applyAlignment="1" applyProtection="1">
      <alignment vertical="center"/>
      <protection hidden="1"/>
    </xf>
    <xf numFmtId="4" fontId="15" fillId="4" borderId="3" xfId="1" applyNumberFormat="1" applyFont="1" applyFill="1" applyBorder="1" applyAlignment="1" applyProtection="1">
      <alignment vertical="center"/>
      <protection hidden="1"/>
    </xf>
    <xf numFmtId="4" fontId="15" fillId="4" borderId="68" xfId="1" applyNumberFormat="1" applyFont="1" applyFill="1" applyBorder="1" applyAlignment="1" applyProtection="1">
      <alignment vertical="center"/>
      <protection hidden="1"/>
    </xf>
    <xf numFmtId="4" fontId="15" fillId="4" borderId="7" xfId="1" applyNumberFormat="1" applyFont="1" applyFill="1" applyBorder="1" applyAlignment="1" applyProtection="1">
      <alignment vertical="center"/>
      <protection hidden="1"/>
    </xf>
    <xf numFmtId="4" fontId="15" fillId="4" borderId="45" xfId="1" applyNumberFormat="1" applyFont="1" applyFill="1" applyBorder="1" applyAlignment="1" applyProtection="1">
      <alignment vertical="center"/>
      <protection hidden="1"/>
    </xf>
    <xf numFmtId="2" fontId="27" fillId="0" borderId="58" xfId="0" applyNumberFormat="1" applyFont="1" applyBorder="1"/>
    <xf numFmtId="2" fontId="27" fillId="0" borderId="59" xfId="0" applyNumberFormat="1" applyFont="1" applyBorder="1"/>
    <xf numFmtId="2" fontId="27" fillId="0" borderId="39" xfId="0" applyNumberFormat="1" applyFont="1" applyBorder="1"/>
    <xf numFmtId="2" fontId="27" fillId="0" borderId="44" xfId="0" applyNumberFormat="1" applyFont="1" applyBorder="1"/>
    <xf numFmtId="2" fontId="27" fillId="0" borderId="9" xfId="0" applyNumberFormat="1" applyFont="1" applyBorder="1"/>
    <xf numFmtId="2" fontId="27" fillId="0" borderId="10" xfId="0" applyNumberFormat="1" applyFont="1" applyBorder="1"/>
    <xf numFmtId="0" fontId="2" fillId="2" borderId="5" xfId="0" applyFont="1" applyFill="1" applyBorder="1" applyAlignment="1" applyProtection="1">
      <alignment horizontal="center" vertical="center"/>
      <protection hidden="1"/>
    </xf>
    <xf numFmtId="0" fontId="30" fillId="4" borderId="14" xfId="0" applyFont="1" applyFill="1" applyBorder="1" applyAlignment="1">
      <alignment horizontal="center" vertical="center"/>
    </xf>
    <xf numFmtId="0" fontId="30" fillId="4" borderId="15" xfId="0" applyFont="1" applyFill="1" applyBorder="1" applyAlignment="1">
      <alignment horizontal="center" vertical="center"/>
    </xf>
    <xf numFmtId="0" fontId="27" fillId="6" borderId="9" xfId="0" applyFont="1" applyFill="1" applyBorder="1" applyProtection="1">
      <protection locked="0"/>
    </xf>
    <xf numFmtId="165" fontId="27" fillId="0" borderId="10" xfId="0" applyNumberFormat="1" applyFont="1" applyBorder="1"/>
    <xf numFmtId="0" fontId="1" fillId="3" borderId="5" xfId="0" quotePrefix="1" applyFont="1" applyFill="1" applyBorder="1" applyAlignment="1" applyProtection="1">
      <alignment horizontal="left" vertical="center"/>
      <protection locked="0"/>
    </xf>
    <xf numFmtId="2" fontId="26" fillId="3" borderId="5" xfId="1" applyNumberFormat="1" applyFont="1" applyFill="1" applyBorder="1" applyAlignment="1" applyProtection="1">
      <alignment vertical="center"/>
      <protection locked="0"/>
    </xf>
    <xf numFmtId="2" fontId="26" fillId="3" borderId="57" xfId="1" applyNumberFormat="1" applyFont="1" applyFill="1" applyBorder="1" applyAlignment="1" applyProtection="1">
      <alignment vertical="center"/>
      <protection locked="0"/>
    </xf>
    <xf numFmtId="2" fontId="0" fillId="3" borderId="5" xfId="1" applyNumberFormat="1" applyFont="1" applyFill="1" applyBorder="1" applyAlignment="1" applyProtection="1">
      <alignment vertical="center"/>
      <protection locked="0"/>
    </xf>
    <xf numFmtId="2" fontId="15" fillId="3" borderId="5" xfId="1" applyNumberFormat="1" applyFont="1" applyFill="1" applyBorder="1" applyAlignment="1" applyProtection="1">
      <alignment vertical="center"/>
      <protection locked="0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 wrapText="1"/>
    </xf>
    <xf numFmtId="0" fontId="14" fillId="5" borderId="55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56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 applyProtection="1">
      <alignment horizontal="center" vertical="center"/>
      <protection hidden="1"/>
    </xf>
    <xf numFmtId="4" fontId="8" fillId="2" borderId="7" xfId="0" applyNumberFormat="1" applyFont="1" applyFill="1" applyBorder="1" applyAlignment="1" applyProtection="1">
      <alignment horizontal="center" vertical="center"/>
      <protection hidden="1"/>
    </xf>
    <xf numFmtId="4" fontId="8" fillId="2" borderId="50" xfId="0" applyNumberFormat="1" applyFont="1" applyFill="1" applyBorder="1" applyAlignment="1" applyProtection="1">
      <alignment horizontal="center" vertical="center"/>
      <protection hidden="1"/>
    </xf>
    <xf numFmtId="4" fontId="5" fillId="2" borderId="5" xfId="0" applyNumberFormat="1" applyFont="1" applyFill="1" applyBorder="1" applyAlignment="1" applyProtection="1">
      <alignment horizontal="center" vertical="center"/>
      <protection hidden="1"/>
    </xf>
    <xf numFmtId="4" fontId="5" fillId="2" borderId="7" xfId="0" applyNumberFormat="1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3" fillId="4" borderId="27" xfId="0" applyFont="1" applyFill="1" applyBorder="1" applyAlignment="1" applyProtection="1">
      <alignment horizontal="center" vertical="center" textRotation="90"/>
      <protection locked="0"/>
    </xf>
    <xf numFmtId="0" fontId="3" fillId="4" borderId="28" xfId="0" applyFont="1" applyFill="1" applyBorder="1" applyAlignment="1" applyProtection="1">
      <alignment horizontal="center" vertical="center" textRotation="90"/>
      <protection locked="0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5" fillId="4" borderId="27" xfId="0" applyFont="1" applyFill="1" applyBorder="1" applyAlignment="1">
      <alignment horizontal="center" vertical="center"/>
    </xf>
    <xf numFmtId="0" fontId="0" fillId="4" borderId="28" xfId="0" applyFill="1" applyBorder="1"/>
    <xf numFmtId="4" fontId="9" fillId="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/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4" fontId="5" fillId="3" borderId="18" xfId="0" applyNumberFormat="1" applyFont="1" applyFill="1" applyBorder="1" applyAlignment="1" applyProtection="1">
      <alignment horizontal="center" vertical="center"/>
      <protection locked="0"/>
    </xf>
    <xf numFmtId="4" fontId="5" fillId="3" borderId="24" xfId="0" applyNumberFormat="1" applyFont="1" applyFill="1" applyBorder="1" applyAlignment="1" applyProtection="1">
      <alignment horizontal="center" vertical="center"/>
      <protection locked="0"/>
    </xf>
    <xf numFmtId="4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4" borderId="4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22" fillId="4" borderId="16" xfId="0" quotePrefix="1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4" fontId="18" fillId="4" borderId="51" xfId="0" applyNumberFormat="1" applyFont="1" applyFill="1" applyBorder="1" applyAlignment="1" applyProtection="1">
      <alignment horizontal="center" vertical="center"/>
      <protection hidden="1"/>
    </xf>
    <xf numFmtId="4" fontId="18" fillId="4" borderId="52" xfId="0" applyNumberFormat="1" applyFont="1" applyFill="1" applyBorder="1" applyAlignment="1" applyProtection="1">
      <alignment horizontal="center" vertical="center"/>
      <protection hidden="1"/>
    </xf>
    <xf numFmtId="4" fontId="18" fillId="4" borderId="53" xfId="0" applyNumberFormat="1" applyFont="1" applyFill="1" applyBorder="1" applyAlignment="1" applyProtection="1">
      <alignment horizontal="center" vertical="center"/>
      <protection hidden="1"/>
    </xf>
    <xf numFmtId="4" fontId="18" fillId="4" borderId="54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14" fillId="5" borderId="65" xfId="0" applyFont="1" applyFill="1" applyBorder="1" applyAlignment="1">
      <alignment horizontal="center" vertical="center"/>
    </xf>
    <xf numFmtId="4" fontId="9" fillId="0" borderId="27" xfId="0" applyNumberFormat="1" applyFont="1" applyBorder="1" applyAlignment="1" applyProtection="1">
      <alignment horizontal="center" vertical="center"/>
      <protection locked="0"/>
    </xf>
    <xf numFmtId="4" fontId="5" fillId="2" borderId="16" xfId="0" applyNumberFormat="1" applyFont="1" applyFill="1" applyBorder="1" applyAlignment="1" applyProtection="1">
      <alignment horizontal="center" vertical="center"/>
      <protection hidden="1"/>
    </xf>
    <xf numFmtId="4" fontId="5" fillId="2" borderId="13" xfId="0" applyNumberFormat="1" applyFont="1" applyFill="1" applyBorder="1" applyAlignment="1" applyProtection="1">
      <alignment horizontal="center" vertical="center"/>
      <protection hidden="1"/>
    </xf>
    <xf numFmtId="4" fontId="10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4" fontId="19" fillId="0" borderId="41" xfId="0" applyNumberFormat="1" applyFont="1" applyBorder="1" applyAlignment="1" applyProtection="1">
      <alignment horizontal="center" vertical="center"/>
      <protection hidden="1"/>
    </xf>
    <xf numFmtId="4" fontId="19" fillId="0" borderId="22" xfId="0" applyNumberFormat="1" applyFont="1" applyBorder="1" applyAlignment="1" applyProtection="1">
      <alignment horizontal="center" vertical="center"/>
      <protection hidden="1"/>
    </xf>
    <xf numFmtId="4" fontId="19" fillId="0" borderId="46" xfId="0" applyNumberFormat="1" applyFont="1" applyBorder="1" applyAlignment="1" applyProtection="1">
      <alignment horizontal="center" vertical="center"/>
      <protection hidden="1"/>
    </xf>
    <xf numFmtId="4" fontId="19" fillId="0" borderId="47" xfId="0" applyNumberFormat="1" applyFont="1" applyBorder="1" applyAlignment="1" applyProtection="1">
      <alignment horizontal="center" vertical="center"/>
      <protection hidden="1"/>
    </xf>
    <xf numFmtId="0" fontId="22" fillId="4" borderId="16" xfId="0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 applyProtection="1">
      <alignment horizontal="center" vertical="center"/>
      <protection hidden="1"/>
    </xf>
    <xf numFmtId="0" fontId="22" fillId="4" borderId="33" xfId="0" quotePrefix="1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30" fillId="7" borderId="27" xfId="0" applyFont="1" applyFill="1" applyBorder="1" applyAlignment="1">
      <alignment horizontal="center" vertical="center"/>
    </xf>
    <xf numFmtId="0" fontId="30" fillId="7" borderId="28" xfId="0" applyFont="1" applyFill="1" applyBorder="1" applyAlignment="1">
      <alignment horizontal="center" vertical="center"/>
    </xf>
    <xf numFmtId="0" fontId="30" fillId="7" borderId="18" xfId="0" applyFont="1" applyFill="1" applyBorder="1" applyAlignment="1">
      <alignment horizontal="center"/>
    </xf>
    <xf numFmtId="0" fontId="30" fillId="7" borderId="24" xfId="0" applyFont="1" applyFill="1" applyBorder="1" applyAlignment="1">
      <alignment horizontal="center"/>
    </xf>
    <xf numFmtId="0" fontId="30" fillId="7" borderId="19" xfId="0" applyFont="1" applyFill="1" applyBorder="1" applyAlignment="1">
      <alignment horizontal="center"/>
    </xf>
    <xf numFmtId="0" fontId="30" fillId="6" borderId="18" xfId="0" applyFont="1" applyFill="1" applyBorder="1" applyAlignment="1">
      <alignment horizontal="center"/>
    </xf>
    <xf numFmtId="0" fontId="30" fillId="6" borderId="19" xfId="0" applyFont="1" applyFill="1" applyBorder="1" applyAlignment="1">
      <alignment horizontal="center"/>
    </xf>
    <xf numFmtId="0" fontId="30" fillId="5" borderId="36" xfId="0" applyFont="1" applyFill="1" applyBorder="1" applyAlignment="1">
      <alignment horizontal="center" vertical="center"/>
    </xf>
    <xf numFmtId="0" fontId="30" fillId="5" borderId="58" xfId="0" applyFont="1" applyFill="1" applyBorder="1" applyAlignment="1">
      <alignment horizontal="center" vertical="center"/>
    </xf>
    <xf numFmtId="0" fontId="30" fillId="5" borderId="64" xfId="0" applyFont="1" applyFill="1" applyBorder="1" applyAlignment="1">
      <alignment horizontal="center" vertical="center"/>
    </xf>
    <xf numFmtId="0" fontId="30" fillId="5" borderId="59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36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colors>
    <mruColors>
      <color rgb="FFFF33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14" displayName="Tabela14" ref="A8:H33" totalsRowShown="0" headerRowDxfId="365" headerRowBorderDxfId="364" tableBorderDxfId="363">
  <tableColumns count="8">
    <tableColumn id="1" xr3:uid="{00000000-0010-0000-0000-000001000000}" name="1" dataDxfId="362"/>
    <tableColumn id="8" xr3:uid="{00000000-0010-0000-0000-000008000000}" name="2" dataDxfId="361"/>
    <tableColumn id="2" xr3:uid="{00000000-0010-0000-0000-000002000000}" name="3" dataDxfId="360"/>
    <tableColumn id="3" xr3:uid="{00000000-0010-0000-0000-000003000000}" name="4" dataDxfId="359"/>
    <tableColumn id="4" xr3:uid="{00000000-0010-0000-0000-000004000000}" name="5" dataDxfId="358" dataCellStyle="Walutowy"/>
    <tableColumn id="5" xr3:uid="{00000000-0010-0000-0000-000005000000}" name="6" dataDxfId="357" dataCellStyle="Walutowy"/>
    <tableColumn id="6" xr3:uid="{00000000-0010-0000-0000-000006000000}" name="7" dataDxfId="356" dataCellStyle="Walutowy"/>
    <tableColumn id="7" xr3:uid="{00000000-0010-0000-0000-000007000000}" name="8" dataDxfId="355" dataCellStyle="Walutowy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ela1352367891011" displayName="Tabela1352367891011" ref="A8:H33" totalsRowShown="0" headerRowDxfId="265" headerRowBorderDxfId="264" tableBorderDxfId="263">
  <tableColumns count="8">
    <tableColumn id="1" xr3:uid="{00000000-0010-0000-0900-000001000000}" name="1" dataDxfId="262"/>
    <tableColumn id="8" xr3:uid="{00000000-0010-0000-0900-000008000000}" name="2" dataDxfId="261"/>
    <tableColumn id="2" xr3:uid="{00000000-0010-0000-0900-000002000000}" name="3" dataDxfId="260"/>
    <tableColumn id="3" xr3:uid="{00000000-0010-0000-0900-000003000000}" name="4" dataDxfId="259"/>
    <tableColumn id="4" xr3:uid="{00000000-0010-0000-0900-000004000000}" name="5" dataDxfId="258" dataCellStyle="Walutowy"/>
    <tableColumn id="5" xr3:uid="{00000000-0010-0000-0900-000005000000}" name="6" dataDxfId="257" dataCellStyle="Walutowy"/>
    <tableColumn id="6" xr3:uid="{00000000-0010-0000-0900-000006000000}" name="7" dataDxfId="256" dataCellStyle="Walutowy"/>
    <tableColumn id="7" xr3:uid="{00000000-0010-0000-0900-000007000000}" name="8" dataDxfId="255" dataCellStyle="Walutowy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ela135236789101112" displayName="Tabela135236789101112" ref="A8:H33" totalsRowShown="0" headerRowDxfId="254" headerRowBorderDxfId="253" tableBorderDxfId="252">
  <tableColumns count="8">
    <tableColumn id="1" xr3:uid="{00000000-0010-0000-0A00-000001000000}" name="1" dataDxfId="251"/>
    <tableColumn id="8" xr3:uid="{00000000-0010-0000-0A00-000008000000}" name="2" dataDxfId="250"/>
    <tableColumn id="2" xr3:uid="{00000000-0010-0000-0A00-000002000000}" name="3" dataDxfId="249"/>
    <tableColumn id="3" xr3:uid="{00000000-0010-0000-0A00-000003000000}" name="4" dataDxfId="248"/>
    <tableColumn id="4" xr3:uid="{00000000-0010-0000-0A00-000004000000}" name="5" dataDxfId="247" dataCellStyle="Walutowy"/>
    <tableColumn id="5" xr3:uid="{00000000-0010-0000-0A00-000005000000}" name="6" dataDxfId="246" dataCellStyle="Walutowy"/>
    <tableColumn id="6" xr3:uid="{00000000-0010-0000-0A00-000006000000}" name="7" dataDxfId="245" dataCellStyle="Walutowy"/>
    <tableColumn id="7" xr3:uid="{00000000-0010-0000-0A00-000007000000}" name="8" dataDxfId="244" dataCellStyle="Walutowy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ela13523678910111213" displayName="Tabela13523678910111213" ref="A8:H33" totalsRowShown="0" headerRowDxfId="243" headerRowBorderDxfId="242" tableBorderDxfId="241">
  <tableColumns count="8">
    <tableColumn id="1" xr3:uid="{00000000-0010-0000-0B00-000001000000}" name="1" dataDxfId="240"/>
    <tableColumn id="8" xr3:uid="{00000000-0010-0000-0B00-000008000000}" name="2" dataDxfId="239"/>
    <tableColumn id="2" xr3:uid="{00000000-0010-0000-0B00-000002000000}" name="3" dataDxfId="238"/>
    <tableColumn id="3" xr3:uid="{00000000-0010-0000-0B00-000003000000}" name="4" dataDxfId="237"/>
    <tableColumn id="4" xr3:uid="{00000000-0010-0000-0B00-000004000000}" name="5" dataDxfId="236" dataCellStyle="Walutowy"/>
    <tableColumn id="5" xr3:uid="{00000000-0010-0000-0B00-000005000000}" name="6" dataDxfId="235" dataCellStyle="Walutowy"/>
    <tableColumn id="6" xr3:uid="{00000000-0010-0000-0B00-000006000000}" name="7" dataDxfId="234" dataCellStyle="Walutowy"/>
    <tableColumn id="7" xr3:uid="{00000000-0010-0000-0B00-000007000000}" name="8" dataDxfId="233" dataCellStyle="Walutow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a135" displayName="Tabela135" ref="A8:H33" totalsRowShown="0" headerRowDxfId="354" headerRowBorderDxfId="353" tableBorderDxfId="352">
  <tableColumns count="8">
    <tableColumn id="1" xr3:uid="{00000000-0010-0000-0100-000001000000}" name="1" dataDxfId="351"/>
    <tableColumn id="8" xr3:uid="{00000000-0010-0000-0100-000008000000}" name="2" dataDxfId="350"/>
    <tableColumn id="2" xr3:uid="{00000000-0010-0000-0100-000002000000}" name="3" dataDxfId="349"/>
    <tableColumn id="3" xr3:uid="{00000000-0010-0000-0100-000003000000}" name="4" dataDxfId="348"/>
    <tableColumn id="4" xr3:uid="{00000000-0010-0000-0100-000004000000}" name="5" dataDxfId="347" dataCellStyle="Walutowy"/>
    <tableColumn id="5" xr3:uid="{00000000-0010-0000-0100-000005000000}" name="6" dataDxfId="346" dataCellStyle="Walutowy"/>
    <tableColumn id="6" xr3:uid="{00000000-0010-0000-0100-000006000000}" name="7" dataDxfId="345" dataCellStyle="Walutowy">
      <calculatedColumnFormula>IF(G10&gt;=0,D3-G10,0)</calculatedColumnFormula>
    </tableColumn>
    <tableColumn id="7" xr3:uid="{00000000-0010-0000-0100-000007000000}" name="8" dataDxfId="344" dataCellStyle="Walutowy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1352" displayName="Tabela1352" ref="A8:H33" totalsRowShown="0" headerRowDxfId="343" headerRowBorderDxfId="342" tableBorderDxfId="341">
  <tableColumns count="8">
    <tableColumn id="1" xr3:uid="{00000000-0010-0000-0200-000001000000}" name="1" dataDxfId="340"/>
    <tableColumn id="8" xr3:uid="{00000000-0010-0000-0200-000008000000}" name="2" dataDxfId="339"/>
    <tableColumn id="2" xr3:uid="{00000000-0010-0000-0200-000002000000}" name="3" dataDxfId="338"/>
    <tableColumn id="3" xr3:uid="{00000000-0010-0000-0200-000003000000}" name="4" dataDxfId="337"/>
    <tableColumn id="4" xr3:uid="{00000000-0010-0000-0200-000004000000}" name="5" dataDxfId="336" dataCellStyle="Walutowy"/>
    <tableColumn id="5" xr3:uid="{00000000-0010-0000-0200-000005000000}" name="6" dataDxfId="335" dataCellStyle="Walutowy"/>
    <tableColumn id="6" xr3:uid="{00000000-0010-0000-0200-000006000000}" name="7" dataDxfId="334" dataCellStyle="Walutowy">
      <calculatedColumnFormula>IF(G10&gt;=0,D3-G10,0)</calculatedColumnFormula>
    </tableColumn>
    <tableColumn id="7" xr3:uid="{00000000-0010-0000-0200-000007000000}" name="8" dataDxfId="333" dataCellStyle="Walutowy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13523" displayName="Tabela13523" ref="A8:H33" totalsRowShown="0" headerRowDxfId="332" headerRowBorderDxfId="331" tableBorderDxfId="330">
  <tableColumns count="8">
    <tableColumn id="1" xr3:uid="{00000000-0010-0000-0300-000001000000}" name="1" dataDxfId="329"/>
    <tableColumn id="8" xr3:uid="{00000000-0010-0000-0300-000008000000}" name="2" dataDxfId="328"/>
    <tableColumn id="2" xr3:uid="{00000000-0010-0000-0300-000002000000}" name="3" dataDxfId="327"/>
    <tableColumn id="3" xr3:uid="{00000000-0010-0000-0300-000003000000}" name="4" dataDxfId="326"/>
    <tableColumn id="4" xr3:uid="{00000000-0010-0000-0300-000004000000}" name="5" dataDxfId="325" dataCellStyle="Walutowy"/>
    <tableColumn id="5" xr3:uid="{00000000-0010-0000-0300-000005000000}" name="6" dataDxfId="324" dataCellStyle="Walutowy"/>
    <tableColumn id="6" xr3:uid="{00000000-0010-0000-0300-000006000000}" name="7" dataDxfId="323" dataCellStyle="Walutowy"/>
    <tableColumn id="7" xr3:uid="{00000000-0010-0000-0300-000007000000}" name="8" dataDxfId="322" dataCellStyle="Walutowy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135236" displayName="Tabela135236" ref="A8:H33" totalsRowShown="0" headerRowDxfId="321" headerRowBorderDxfId="320" tableBorderDxfId="319">
  <tableColumns count="8">
    <tableColumn id="1" xr3:uid="{00000000-0010-0000-0400-000001000000}" name="1" dataDxfId="318"/>
    <tableColumn id="8" xr3:uid="{00000000-0010-0000-0400-000008000000}" name="2" dataDxfId="317"/>
    <tableColumn id="2" xr3:uid="{00000000-0010-0000-0400-000002000000}" name="3" dataDxfId="316"/>
    <tableColumn id="3" xr3:uid="{00000000-0010-0000-0400-000003000000}" name="4" dataDxfId="315"/>
    <tableColumn id="4" xr3:uid="{00000000-0010-0000-0400-000004000000}" name="5" dataDxfId="314" dataCellStyle="Walutowy"/>
    <tableColumn id="5" xr3:uid="{00000000-0010-0000-0400-000005000000}" name="6" dataDxfId="313" dataCellStyle="Walutowy"/>
    <tableColumn id="6" xr3:uid="{00000000-0010-0000-0400-000006000000}" name="7" dataDxfId="312" dataCellStyle="Walutowy"/>
    <tableColumn id="7" xr3:uid="{00000000-0010-0000-0400-000007000000}" name="8" dataDxfId="311" dataCellStyle="Walutow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1352367" displayName="Tabela1352367" ref="A8:H33" totalsRowShown="0" headerRowDxfId="310" headerRowBorderDxfId="309" tableBorderDxfId="308">
  <tableColumns count="8">
    <tableColumn id="1" xr3:uid="{00000000-0010-0000-0500-000001000000}" name="1" dataDxfId="307"/>
    <tableColumn id="8" xr3:uid="{00000000-0010-0000-0500-000008000000}" name="2" dataDxfId="306"/>
    <tableColumn id="2" xr3:uid="{00000000-0010-0000-0500-000002000000}" name="3" dataDxfId="305"/>
    <tableColumn id="3" xr3:uid="{00000000-0010-0000-0500-000003000000}" name="4" dataDxfId="304"/>
    <tableColumn id="4" xr3:uid="{00000000-0010-0000-0500-000004000000}" name="5" dataDxfId="303" dataCellStyle="Walutowy"/>
    <tableColumn id="5" xr3:uid="{00000000-0010-0000-0500-000005000000}" name="6" dataDxfId="302" dataCellStyle="Walutowy"/>
    <tableColumn id="6" xr3:uid="{00000000-0010-0000-0500-000006000000}" name="7" dataDxfId="301" dataCellStyle="Walutowy">
      <calculatedColumnFormula>IF(G10&gt;=0,D3-G10,0)</calculatedColumnFormula>
    </tableColumn>
    <tableColumn id="7" xr3:uid="{00000000-0010-0000-0500-000007000000}" name="8" dataDxfId="300" dataCellStyle="Walutowy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a13523678" displayName="Tabela13523678" ref="A8:H33" totalsRowShown="0" headerRowDxfId="299" headerRowBorderDxfId="298" tableBorderDxfId="297">
  <tableColumns count="8">
    <tableColumn id="1" xr3:uid="{00000000-0010-0000-0600-000001000000}" name="1" dataDxfId="296"/>
    <tableColumn id="8" xr3:uid="{00000000-0010-0000-0600-000008000000}" name="2" dataDxfId="295"/>
    <tableColumn id="2" xr3:uid="{00000000-0010-0000-0600-000002000000}" name="3" dataDxfId="294"/>
    <tableColumn id="3" xr3:uid="{00000000-0010-0000-0600-000003000000}" name="4" dataDxfId="293"/>
    <tableColumn id="4" xr3:uid="{00000000-0010-0000-0600-000004000000}" name="5" dataDxfId="292" dataCellStyle="Walutowy"/>
    <tableColumn id="5" xr3:uid="{00000000-0010-0000-0600-000005000000}" name="6" dataDxfId="291" dataCellStyle="Walutowy"/>
    <tableColumn id="6" xr3:uid="{00000000-0010-0000-0600-000006000000}" name="7" dataDxfId="290" dataCellStyle="Walutowy"/>
    <tableColumn id="7" xr3:uid="{00000000-0010-0000-0600-000007000000}" name="8" dataDxfId="289" dataCellStyle="Walutowy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ela135236789" displayName="Tabela135236789" ref="A8:H33" totalsRowShown="0" headerRowDxfId="288" dataDxfId="286" headerRowBorderDxfId="287" tableBorderDxfId="285" dataCellStyle="Walutowy">
  <tableColumns count="8">
    <tableColumn id="1" xr3:uid="{00000000-0010-0000-0700-000001000000}" name="1" dataDxfId="284"/>
    <tableColumn id="8" xr3:uid="{00000000-0010-0000-0700-000008000000}" name="2" dataDxfId="283"/>
    <tableColumn id="2" xr3:uid="{00000000-0010-0000-0700-000002000000}" name="3" dataDxfId="282"/>
    <tableColumn id="3" xr3:uid="{00000000-0010-0000-0700-000003000000}" name="4" dataDxfId="281"/>
    <tableColumn id="4" xr3:uid="{00000000-0010-0000-0700-000004000000}" name="5" dataDxfId="280" dataCellStyle="Walutowy"/>
    <tableColumn id="5" xr3:uid="{00000000-0010-0000-0700-000005000000}" name="6" dataDxfId="279" dataCellStyle="Walutowy"/>
    <tableColumn id="6" xr3:uid="{00000000-0010-0000-0700-000006000000}" name="7" dataDxfId="278" dataCellStyle="Walutowy"/>
    <tableColumn id="7" xr3:uid="{00000000-0010-0000-0700-000007000000}" name="8" dataDxfId="277" dataCellStyle="Walutowy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ela13523678910" displayName="Tabela13523678910" ref="A8:H33" totalsRowShown="0" headerRowDxfId="276" headerRowBorderDxfId="275" tableBorderDxfId="274">
  <tableColumns count="8">
    <tableColumn id="1" xr3:uid="{00000000-0010-0000-0800-000001000000}" name="1" dataDxfId="273"/>
    <tableColumn id="8" xr3:uid="{00000000-0010-0000-0800-000008000000}" name="2" dataDxfId="272"/>
    <tableColumn id="2" xr3:uid="{00000000-0010-0000-0800-000002000000}" name="3" dataDxfId="271"/>
    <tableColumn id="3" xr3:uid="{00000000-0010-0000-0800-000003000000}" name="4" dataDxfId="270"/>
    <tableColumn id="4" xr3:uid="{00000000-0010-0000-0800-000004000000}" name="5" dataDxfId="269" dataCellStyle="Walutowy"/>
    <tableColumn id="5" xr3:uid="{00000000-0010-0000-0800-000005000000}" name="6" dataDxfId="268" dataCellStyle="Walutowy"/>
    <tableColumn id="6" xr3:uid="{00000000-0010-0000-0800-000006000000}" name="7" dataDxfId="267" dataCellStyle="Walutowy"/>
    <tableColumn id="7" xr3:uid="{00000000-0010-0000-0800-000007000000}" name="8" dataDxfId="266" dataCellStyle="Walutow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44"/>
  <sheetViews>
    <sheetView tabSelected="1" zoomScale="70" zoomScaleNormal="70" zoomScaleSheetLayoutView="80" workbookViewId="0">
      <selection activeCell="C12" sqref="C12"/>
    </sheetView>
  </sheetViews>
  <sheetFormatPr defaultRowHeight="14.25"/>
  <cols>
    <col min="1" max="1" width="3.75" customWidth="1"/>
    <col min="2" max="2" width="3.75" style="92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bestFit="1" customWidth="1"/>
    <col min="11" max="22" width="12.125" customWidth="1"/>
  </cols>
  <sheetData>
    <row r="1" spans="1:114" ht="20.100000000000001" customHeight="1">
      <c r="D1" s="223" t="s">
        <v>24</v>
      </c>
      <c r="E1" s="223"/>
      <c r="F1" s="223"/>
      <c r="G1" s="223"/>
      <c r="H1" s="223"/>
    </row>
    <row r="2" spans="1:114" ht="20.100000000000001" customHeight="1" thickBot="1">
      <c r="C2" s="3" t="s">
        <v>0</v>
      </c>
      <c r="D2" s="224" t="s">
        <v>56</v>
      </c>
      <c r="E2" s="224"/>
      <c r="F2" s="224"/>
      <c r="G2" s="224"/>
      <c r="H2" s="224"/>
    </row>
    <row r="3" spans="1:114" ht="15.75" customHeight="1" thickBot="1">
      <c r="A3" s="201"/>
      <c r="B3" s="93"/>
      <c r="C3" s="203" t="s">
        <v>55</v>
      </c>
      <c r="D3" s="205"/>
      <c r="E3" s="207" t="s">
        <v>7</v>
      </c>
      <c r="F3" s="208"/>
      <c r="G3" s="208"/>
      <c r="H3" s="209"/>
      <c r="I3" s="213" t="s">
        <v>36</v>
      </c>
      <c r="J3" s="214"/>
      <c r="K3" s="172" t="s">
        <v>52</v>
      </c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4"/>
    </row>
    <row r="4" spans="1:114" ht="20.100000000000001" customHeight="1" thickBot="1">
      <c r="A4" s="202"/>
      <c r="B4" s="94"/>
      <c r="C4" s="204"/>
      <c r="D4" s="206"/>
      <c r="E4" s="210"/>
      <c r="F4" s="211"/>
      <c r="G4" s="211"/>
      <c r="H4" s="212"/>
      <c r="I4" s="215"/>
      <c r="J4" s="216"/>
      <c r="K4" s="175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7"/>
    </row>
    <row r="5" spans="1:114" ht="24.95" customHeight="1" thickBot="1">
      <c r="A5" s="29"/>
      <c r="B5" s="95"/>
      <c r="C5" s="30"/>
      <c r="D5" s="31"/>
      <c r="E5" s="33"/>
      <c r="F5" s="34"/>
      <c r="G5" s="35"/>
      <c r="H5" s="34"/>
      <c r="I5" s="219">
        <v>0</v>
      </c>
      <c r="J5" s="220"/>
      <c r="K5" s="178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80"/>
    </row>
    <row r="6" spans="1:114" ht="24.95" customHeight="1">
      <c r="A6" s="192" t="s">
        <v>4</v>
      </c>
      <c r="B6" s="199" t="s">
        <v>86</v>
      </c>
      <c r="C6" s="194" t="s">
        <v>22</v>
      </c>
      <c r="D6" s="196" t="s">
        <v>11</v>
      </c>
      <c r="E6" s="185" t="s">
        <v>2</v>
      </c>
      <c r="F6" s="186"/>
      <c r="G6" s="185" t="s">
        <v>3</v>
      </c>
      <c r="H6" s="198"/>
      <c r="I6" s="221"/>
      <c r="J6" s="222"/>
      <c r="K6" s="185" t="s">
        <v>81</v>
      </c>
      <c r="L6" s="186"/>
      <c r="M6" s="185" t="s">
        <v>82</v>
      </c>
      <c r="N6" s="186"/>
      <c r="O6" s="185" t="s">
        <v>83</v>
      </c>
      <c r="P6" s="186"/>
      <c r="Q6" s="185" t="s">
        <v>84</v>
      </c>
      <c r="R6" s="186"/>
      <c r="S6" s="170" t="s">
        <v>85</v>
      </c>
      <c r="T6" s="171"/>
      <c r="U6" s="170" t="s">
        <v>103</v>
      </c>
      <c r="V6" s="171"/>
    </row>
    <row r="7" spans="1:114" ht="24.95" customHeight="1" thickBot="1">
      <c r="A7" s="193"/>
      <c r="B7" s="200"/>
      <c r="C7" s="195"/>
      <c r="D7" s="197"/>
      <c r="E7" s="26" t="s">
        <v>5</v>
      </c>
      <c r="F7" s="27" t="s">
        <v>1</v>
      </c>
      <c r="G7" s="26" t="s">
        <v>5</v>
      </c>
      <c r="H7" s="40" t="s">
        <v>1</v>
      </c>
      <c r="I7" s="53" t="s">
        <v>43</v>
      </c>
      <c r="J7" s="48" t="s">
        <v>37</v>
      </c>
      <c r="K7" s="115" t="s">
        <v>5</v>
      </c>
      <c r="L7" s="116" t="s">
        <v>1</v>
      </c>
      <c r="M7" s="115" t="s">
        <v>5</v>
      </c>
      <c r="N7" s="116" t="s">
        <v>1</v>
      </c>
      <c r="O7" s="115" t="s">
        <v>5</v>
      </c>
      <c r="P7" s="116" t="s">
        <v>1</v>
      </c>
      <c r="Q7" s="115" t="s">
        <v>5</v>
      </c>
      <c r="R7" s="116" t="s">
        <v>1</v>
      </c>
      <c r="S7" s="115" t="s">
        <v>5</v>
      </c>
      <c r="T7" s="116" t="s">
        <v>1</v>
      </c>
      <c r="U7" s="115" t="s">
        <v>5</v>
      </c>
      <c r="V7" s="116" t="s">
        <v>1</v>
      </c>
    </row>
    <row r="8" spans="1:114" ht="20.100000000000001" customHeight="1" thickBot="1">
      <c r="A8" s="24" t="s">
        <v>12</v>
      </c>
      <c r="B8" s="96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217" t="s">
        <v>46</v>
      </c>
      <c r="J8" s="218"/>
      <c r="K8" s="117" t="s">
        <v>53</v>
      </c>
      <c r="L8" s="118" t="s">
        <v>54</v>
      </c>
      <c r="M8" s="118" t="s">
        <v>44</v>
      </c>
      <c r="N8" s="118" t="s">
        <v>47</v>
      </c>
      <c r="O8" s="118" t="s">
        <v>48</v>
      </c>
      <c r="P8" s="118" t="s">
        <v>49</v>
      </c>
      <c r="Q8" s="118" t="s">
        <v>50</v>
      </c>
      <c r="R8" s="118" t="s">
        <v>51</v>
      </c>
      <c r="S8" s="118" t="s">
        <v>50</v>
      </c>
      <c r="T8" s="119" t="s">
        <v>51</v>
      </c>
      <c r="U8" s="118" t="s">
        <v>50</v>
      </c>
      <c r="V8" s="119" t="s">
        <v>51</v>
      </c>
    </row>
    <row r="9" spans="1:114" s="1" customFormat="1" ht="20.100000000000001" customHeight="1">
      <c r="A9" s="18">
        <v>1</v>
      </c>
      <c r="B9" s="160"/>
      <c r="C9" s="10" t="s">
        <v>57</v>
      </c>
      <c r="D9" s="10"/>
      <c r="E9" s="19">
        <f>IF(E10&gt;0,D3-E10,0)</f>
        <v>0</v>
      </c>
      <c r="F9" s="19"/>
      <c r="G9" s="20">
        <f>IF(G10&gt;=0,D3-G10,0)</f>
        <v>0</v>
      </c>
      <c r="H9" s="36"/>
      <c r="I9" s="54"/>
      <c r="J9" s="55"/>
      <c r="K9" s="65">
        <f>IF(Tabela14[[#This Row],[2]]="O",Tabela14[[#This Row],[5]]+Tabela14[[#This Row],[7]],0)</f>
        <v>0</v>
      </c>
      <c r="L9" s="66">
        <f>IF(Tabela14[[#This Row],[2]]="O",Tabela14[[#This Row],[6]]+Tabela14[[#This Row],[8]],0)</f>
        <v>0</v>
      </c>
      <c r="M9" s="66">
        <f>IF(Tabela14[[#This Row],[2]]="SSR",Tabela14[[#This Row],[5]]+Tabela14[[#This Row],[7]],0)</f>
        <v>0</v>
      </c>
      <c r="N9" s="66">
        <f>IF(Tabela14[[#This Row],[2]]="SSR",Tabela14[[#This Row],[6]]+Tabela14[[#This Row],[8]],0)</f>
        <v>0</v>
      </c>
      <c r="O9" s="66">
        <f>IF(Tabela14[[#This Row],[2]]="S",Tabela14[[#This Row],[5]]+Tabela14[[#This Row],[7]],0)</f>
        <v>0</v>
      </c>
      <c r="P9" s="66">
        <f>IF(Tabela14[[#This Row],[2]]="S",Tabela14[[#This Row],[6]]+Tabela14[[#This Row],[8]],0)</f>
        <v>0</v>
      </c>
      <c r="Q9" s="66">
        <f>IF(Tabela14[[#This Row],[2]]="M",Tabela14[[#This Row],[5]]+Tabela14[[#This Row],[7]],0)</f>
        <v>0</v>
      </c>
      <c r="R9" s="66">
        <f>IF(Tabela14[[#This Row],[2]]="M",Tabela14[[#This Row],[6]]+Tabela14[[#This Row],[8]],0)</f>
        <v>0</v>
      </c>
      <c r="S9" s="66">
        <f>IF(Tabela14[[#This Row],[2]]="Z",Tabela14[[#This Row],[5]]+Tabela14[[#This Row],[7]],0)</f>
        <v>0</v>
      </c>
      <c r="T9" s="149">
        <f>IF(Tabela14[[#This Row],[2]]="Z",Tabela14[[#This Row],[6]]+Tabela14[[#This Row],[8]],0)</f>
        <v>0</v>
      </c>
      <c r="U9" s="65">
        <f>IF(Tabela14[[#This Row],[2]]="DG",Tabela14[[#This Row],[5]]+Tabela14[[#This Row],[7]],0)</f>
        <v>0</v>
      </c>
      <c r="V9" s="67">
        <f>IF(Tabela14[[#This Row],[2]]="DG",Tabela14[[#This Row],[6]]+Tabela14[[#This Row],[8]],0)</f>
        <v>0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</row>
    <row r="10" spans="1:114" s="1" customFormat="1" ht="20.100000000000001" customHeight="1">
      <c r="A10" s="18">
        <f>A9+1</f>
        <v>2</v>
      </c>
      <c r="B10" s="97"/>
      <c r="C10" s="10" t="s">
        <v>8</v>
      </c>
      <c r="D10" s="10"/>
      <c r="E10" s="28"/>
      <c r="F10" s="21"/>
      <c r="G10" s="17"/>
      <c r="H10" s="37"/>
      <c r="I10" s="56"/>
      <c r="J10" s="57"/>
      <c r="K10" s="80">
        <f>IF(Tabela14[[#This Row],[2]]="O",Tabela14[[#This Row],[5]]+Tabela14[[#This Row],[7]],0)</f>
        <v>0</v>
      </c>
      <c r="L10" s="111">
        <f>IF(Tabela14[[#This Row],[2]]="O",Tabela14[[#This Row],[6]]+Tabela14[[#This Row],[8]],0)</f>
        <v>0</v>
      </c>
      <c r="M10" s="111">
        <f>IF(Tabela14[[#This Row],[2]]="SSR",Tabela14[[#This Row],[5]]+Tabela14[[#This Row],[7]],0)</f>
        <v>0</v>
      </c>
      <c r="N10" s="111">
        <f>IF(Tabela14[[#This Row],[2]]="SSR",Tabela14[[#This Row],[6]]+Tabela14[[#This Row],[8]],0)</f>
        <v>0</v>
      </c>
      <c r="O10" s="111">
        <f>IF(Tabela14[[#This Row],[2]]="S",Tabela14[[#This Row],[5]]+Tabela14[[#This Row],[7]],0)</f>
        <v>0</v>
      </c>
      <c r="P10" s="111">
        <f>IF(Tabela14[[#This Row],[2]]="S",Tabela14[[#This Row],[6]]+Tabela14[[#This Row],[8]],0)</f>
        <v>0</v>
      </c>
      <c r="Q10" s="111">
        <f>IF(Tabela14[[#This Row],[2]]="M",Tabela14[[#This Row],[5]]+Tabela14[[#This Row],[7]],0)</f>
        <v>0</v>
      </c>
      <c r="R10" s="63">
        <f>IF(Tabela14[[#This Row],[2]]="M",Tabela14[[#This Row],[6]]+Tabela14[[#This Row],[8]],0)</f>
        <v>0</v>
      </c>
      <c r="S10" s="63">
        <f>IF(Tabela14[[#This Row],[2]]="Z",Tabela14[[#This Row],[5]]+Tabela14[[#This Row],[7]],0)</f>
        <v>0</v>
      </c>
      <c r="T10" s="150">
        <f>IF(Tabela14[[#This Row],[2]]="Z",Tabela14[[#This Row],[6]]+Tabela14[[#This Row],[8]],0)</f>
        <v>0</v>
      </c>
      <c r="U10" s="62">
        <f>IF(Tabela14[[#This Row],[2]]="DG",Tabela14[[#This Row],[5]]+Tabela14[[#This Row],[7]],0)</f>
        <v>0</v>
      </c>
      <c r="V10" s="64">
        <f>IF(Tabela14[[#This Row],[2]]="DG",Tabela14[[#This Row],[6]]+Tabela14[[#This Row],[8]],0)</f>
        <v>0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</row>
    <row r="11" spans="1:114" s="1" customFormat="1" ht="20.100000000000001" customHeight="1">
      <c r="A11" s="18">
        <f t="shared" ref="A11:A32" si="0">A10+1</f>
        <v>3</v>
      </c>
      <c r="B11" s="160"/>
      <c r="C11" s="10" t="s">
        <v>23</v>
      </c>
      <c r="D11" s="11"/>
      <c r="E11" s="21"/>
      <c r="F11" s="17"/>
      <c r="G11" s="21"/>
      <c r="H11" s="38"/>
      <c r="I11" s="56"/>
      <c r="J11" s="57"/>
      <c r="K11" s="80">
        <f>IF(Tabela14[[#This Row],[2]]="O",Tabela14[[#This Row],[5]]+Tabela14[[#This Row],[7]],0)</f>
        <v>0</v>
      </c>
      <c r="L11" s="111">
        <f>IF(Tabela14[[#This Row],[2]]="O",Tabela14[[#This Row],[6]]+Tabela14[[#This Row],[8]],0)</f>
        <v>0</v>
      </c>
      <c r="M11" s="111">
        <f>IF(Tabela14[[#This Row],[2]]="SSR",Tabela14[[#This Row],[5]]+Tabela14[[#This Row],[7]],0)</f>
        <v>0</v>
      </c>
      <c r="N11" s="111">
        <f>IF(Tabela14[[#This Row],[2]]="SSR",Tabela14[[#This Row],[6]]+Tabela14[[#This Row],[8]],0)</f>
        <v>0</v>
      </c>
      <c r="O11" s="111">
        <f>IF(Tabela14[[#This Row],[2]]="S",Tabela14[[#This Row],[5]]+Tabela14[[#This Row],[7]],0)</f>
        <v>0</v>
      </c>
      <c r="P11" s="111">
        <f>IF(Tabela14[[#This Row],[2]]="S",Tabela14[[#This Row],[6]]+Tabela14[[#This Row],[8]],0)</f>
        <v>0</v>
      </c>
      <c r="Q11" s="111">
        <f>IF(Tabela14[[#This Row],[2]]="M",Tabela14[[#This Row],[5]]+Tabela14[[#This Row],[7]],0)</f>
        <v>0</v>
      </c>
      <c r="R11" s="63">
        <f>IF(Tabela14[[#This Row],[2]]="M",Tabela14[[#This Row],[6]]+Tabela14[[#This Row],[8]],0)</f>
        <v>0</v>
      </c>
      <c r="S11" s="63">
        <f>IF(Tabela14[[#This Row],[2]]="Z",Tabela14[[#This Row],[5]]+Tabela14[[#This Row],[7]],0)</f>
        <v>0</v>
      </c>
      <c r="T11" s="150">
        <f>IF(Tabela14[[#This Row],[2]]="Z",Tabela14[[#This Row],[6]]+Tabela14[[#This Row],[8]],0)</f>
        <v>0</v>
      </c>
      <c r="U11" s="62">
        <f>IF(Tabela14[[#This Row],[2]]="DG",Tabela14[[#This Row],[5]]+Tabela14[[#This Row],[7]],0)</f>
        <v>0</v>
      </c>
      <c r="V11" s="64">
        <f>IF(Tabela14[[#This Row],[2]]="DG",Tabela14[[#This Row],[6]]+Tabela14[[#This Row],[8]],0)</f>
        <v>0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</row>
    <row r="12" spans="1:114" ht="20.100000000000001" customHeight="1">
      <c r="A12" s="22">
        <f t="shared" si="0"/>
        <v>4</v>
      </c>
      <c r="B12" s="98"/>
      <c r="C12" s="11"/>
      <c r="D12" s="73"/>
      <c r="E12" s="166"/>
      <c r="F12" s="85"/>
      <c r="G12" s="85"/>
      <c r="H12" s="87"/>
      <c r="I12" s="58"/>
      <c r="J12" s="59"/>
      <c r="K12" s="80">
        <f>IF(Tabela14[[#This Row],[2]]="O",Tabela14[[#This Row],[5]]+Tabela14[[#This Row],[7]],0)</f>
        <v>0</v>
      </c>
      <c r="L12" s="111">
        <f>IF(Tabela14[[#This Row],[2]]="O",Tabela14[[#This Row],[6]]+Tabela14[[#This Row],[8]],0)</f>
        <v>0</v>
      </c>
      <c r="M12" s="111">
        <f>IF(Tabela14[[#This Row],[2]]="SSR",Tabela14[[#This Row],[5]]+Tabela14[[#This Row],[7]],0)</f>
        <v>0</v>
      </c>
      <c r="N12" s="111">
        <f>IF(Tabela14[[#This Row],[2]]="SSR",Tabela14[[#This Row],[6]]+Tabela14[[#This Row],[8]],0)</f>
        <v>0</v>
      </c>
      <c r="O12" s="111">
        <f>IF(Tabela14[[#This Row],[2]]="S",Tabela14[[#This Row],[5]]+Tabela14[[#This Row],[7]],0)</f>
        <v>0</v>
      </c>
      <c r="P12" s="111">
        <f>IF(Tabela14[[#This Row],[2]]="S",Tabela14[[#This Row],[6]]+Tabela14[[#This Row],[8]],0)</f>
        <v>0</v>
      </c>
      <c r="Q12" s="111">
        <f>IF(Tabela14[[#This Row],[2]]="M",Tabela14[[#This Row],[5]]+Tabela14[[#This Row],[7]],0)</f>
        <v>0</v>
      </c>
      <c r="R12" s="63">
        <f>IF(Tabela14[[#This Row],[2]]="M",Tabela14[[#This Row],[6]]+Tabela14[[#This Row],[8]],0)</f>
        <v>0</v>
      </c>
      <c r="S12" s="63">
        <f>IF(Tabela14[[#This Row],[2]]="Z",Tabela14[[#This Row],[5]]+Tabela14[[#This Row],[7]],0)</f>
        <v>0</v>
      </c>
      <c r="T12" s="150">
        <f>IF(Tabela14[[#This Row],[2]]="Z",Tabela14[[#This Row],[6]]+Tabela14[[#This Row],[8]],0)</f>
        <v>0</v>
      </c>
      <c r="U12" s="62">
        <f>IF(Tabela14[[#This Row],[2]]="DG",Tabela14[[#This Row],[5]]+Tabela14[[#This Row],[7]],0)</f>
        <v>0</v>
      </c>
      <c r="V12" s="64">
        <f>IF(Tabela14[[#This Row],[2]]="DG",Tabela14[[#This Row],[6]]+Tabela14[[#This Row],[8]],0)</f>
        <v>0</v>
      </c>
    </row>
    <row r="13" spans="1:114" ht="20.100000000000001" customHeight="1">
      <c r="A13" s="22">
        <f t="shared" si="0"/>
        <v>5</v>
      </c>
      <c r="B13" s="98"/>
      <c r="C13" s="11"/>
      <c r="D13" s="73"/>
      <c r="E13" s="166"/>
      <c r="F13" s="85"/>
      <c r="G13" s="85"/>
      <c r="H13" s="87"/>
      <c r="I13" s="58"/>
      <c r="J13" s="59"/>
      <c r="K13" s="80">
        <f>IF(Tabela14[[#This Row],[2]]="O",Tabela14[[#This Row],[5]]+Tabela14[[#This Row],[7]],0)</f>
        <v>0</v>
      </c>
      <c r="L13" s="111">
        <f>IF(Tabela14[[#This Row],[2]]="O",Tabela14[[#This Row],[6]]+Tabela14[[#This Row],[8]],0)</f>
        <v>0</v>
      </c>
      <c r="M13" s="111">
        <f>IF(Tabela14[[#This Row],[2]]="SSR",Tabela14[[#This Row],[5]]+Tabela14[[#This Row],[7]],0)</f>
        <v>0</v>
      </c>
      <c r="N13" s="111">
        <f>IF(Tabela14[[#This Row],[2]]="SSR",Tabela14[[#This Row],[6]]+Tabela14[[#This Row],[8]],0)</f>
        <v>0</v>
      </c>
      <c r="O13" s="111">
        <f>IF(Tabela14[[#This Row],[2]]="S",Tabela14[[#This Row],[5]]+Tabela14[[#This Row],[7]],0)</f>
        <v>0</v>
      </c>
      <c r="P13" s="111">
        <f>IF(Tabela14[[#This Row],[2]]="S",Tabela14[[#This Row],[6]]+Tabela14[[#This Row],[8]],0)</f>
        <v>0</v>
      </c>
      <c r="Q13" s="111">
        <f>IF(Tabela14[[#This Row],[2]]="M",Tabela14[[#This Row],[5]]+Tabela14[[#This Row],[7]],0)</f>
        <v>0</v>
      </c>
      <c r="R13" s="63">
        <f>IF(Tabela14[[#This Row],[2]]="M",Tabela14[[#This Row],[6]]+Tabela14[[#This Row],[8]],0)</f>
        <v>0</v>
      </c>
      <c r="S13" s="63">
        <f>IF(Tabela14[[#This Row],[2]]="Z",Tabela14[[#This Row],[5]]+Tabela14[[#This Row],[7]],0)</f>
        <v>0</v>
      </c>
      <c r="T13" s="150">
        <f>IF(Tabela14[[#This Row],[2]]="Z",Tabela14[[#This Row],[6]]+Tabela14[[#This Row],[8]],0)</f>
        <v>0</v>
      </c>
      <c r="U13" s="62">
        <f>IF(Tabela14[[#This Row],[2]]="DG",Tabela14[[#This Row],[5]]+Tabela14[[#This Row],[7]],0)</f>
        <v>0</v>
      </c>
      <c r="V13" s="64">
        <f>IF(Tabela14[[#This Row],[2]]="DG",Tabela14[[#This Row],[6]]+Tabela14[[#This Row],[8]],0)</f>
        <v>0</v>
      </c>
    </row>
    <row r="14" spans="1:114" ht="20.100000000000001" customHeight="1">
      <c r="A14" s="22">
        <f t="shared" si="0"/>
        <v>6</v>
      </c>
      <c r="B14" s="98"/>
      <c r="C14" s="11"/>
      <c r="D14" s="73"/>
      <c r="E14" s="166"/>
      <c r="F14" s="85"/>
      <c r="G14" s="85"/>
      <c r="H14" s="87"/>
      <c r="I14" s="58"/>
      <c r="J14" s="59"/>
      <c r="K14" s="80">
        <f>IF(Tabela14[[#This Row],[2]]="O",Tabela14[[#This Row],[5]]+Tabela14[[#This Row],[7]],0)</f>
        <v>0</v>
      </c>
      <c r="L14" s="111">
        <f>IF(Tabela14[[#This Row],[2]]="O",Tabela14[[#This Row],[6]]+Tabela14[[#This Row],[8]],0)</f>
        <v>0</v>
      </c>
      <c r="M14" s="111">
        <f>IF(Tabela14[[#This Row],[2]]="SSR",Tabela14[[#This Row],[5]]+Tabela14[[#This Row],[7]],0)</f>
        <v>0</v>
      </c>
      <c r="N14" s="111">
        <f>IF(Tabela14[[#This Row],[2]]="SSR",Tabela14[[#This Row],[6]]+Tabela14[[#This Row],[8]],0)</f>
        <v>0</v>
      </c>
      <c r="O14" s="111">
        <f>IF(Tabela14[[#This Row],[2]]="S",Tabela14[[#This Row],[5]]+Tabela14[[#This Row],[7]],0)</f>
        <v>0</v>
      </c>
      <c r="P14" s="111">
        <f>IF(Tabela14[[#This Row],[2]]="S",Tabela14[[#This Row],[6]]+Tabela14[[#This Row],[8]],0)</f>
        <v>0</v>
      </c>
      <c r="Q14" s="111">
        <f>IF(Tabela14[[#This Row],[2]]="M",Tabela14[[#This Row],[5]]+Tabela14[[#This Row],[7]],0)</f>
        <v>0</v>
      </c>
      <c r="R14" s="63">
        <f>IF(Tabela14[[#This Row],[2]]="M",Tabela14[[#This Row],[6]]+Tabela14[[#This Row],[8]],0)</f>
        <v>0</v>
      </c>
      <c r="S14" s="63">
        <f>IF(Tabela14[[#This Row],[2]]="Z",Tabela14[[#This Row],[5]]+Tabela14[[#This Row],[7]],0)</f>
        <v>0</v>
      </c>
      <c r="T14" s="150">
        <f>IF(Tabela14[[#This Row],[2]]="Z",Tabela14[[#This Row],[6]]+Tabela14[[#This Row],[8]],0)</f>
        <v>0</v>
      </c>
      <c r="U14" s="62">
        <f>IF(Tabela14[[#This Row],[2]]="DG",Tabela14[[#This Row],[5]]+Tabela14[[#This Row],[7]],0)</f>
        <v>0</v>
      </c>
      <c r="V14" s="64">
        <f>IF(Tabela14[[#This Row],[2]]="DG",Tabela14[[#This Row],[6]]+Tabela14[[#This Row],[8]],0)</f>
        <v>0</v>
      </c>
    </row>
    <row r="15" spans="1:114" ht="20.100000000000001" customHeight="1">
      <c r="A15" s="22">
        <f t="shared" si="0"/>
        <v>7</v>
      </c>
      <c r="B15" s="98"/>
      <c r="C15" s="11"/>
      <c r="D15" s="165"/>
      <c r="E15" s="89"/>
      <c r="F15" s="89"/>
      <c r="G15" s="85"/>
      <c r="H15" s="87"/>
      <c r="I15" s="58"/>
      <c r="J15" s="59"/>
      <c r="K15" s="80">
        <f>IF(Tabela14[[#This Row],[2]]="O",Tabela14[[#This Row],[5]]+Tabela14[[#This Row],[7]],0)</f>
        <v>0</v>
      </c>
      <c r="L15" s="111">
        <f>IF(Tabela14[[#This Row],[2]]="O",Tabela14[[#This Row],[6]]+Tabela14[[#This Row],[8]],0)</f>
        <v>0</v>
      </c>
      <c r="M15" s="111">
        <f>IF(Tabela14[[#This Row],[2]]="SSR",Tabela14[[#This Row],[5]]+Tabela14[[#This Row],[7]],0)</f>
        <v>0</v>
      </c>
      <c r="N15" s="111">
        <f>IF(Tabela14[[#This Row],[2]]="SSR",Tabela14[[#This Row],[6]]+Tabela14[[#This Row],[8]],0)</f>
        <v>0</v>
      </c>
      <c r="O15" s="111">
        <f>IF(Tabela14[[#This Row],[2]]="S",Tabela14[[#This Row],[5]]+Tabela14[[#This Row],[7]],0)</f>
        <v>0</v>
      </c>
      <c r="P15" s="111">
        <f>IF(Tabela14[[#This Row],[2]]="S",Tabela14[[#This Row],[6]]+Tabela14[[#This Row],[8]],0)</f>
        <v>0</v>
      </c>
      <c r="Q15" s="111">
        <f>IF(Tabela14[[#This Row],[2]]="M",Tabela14[[#This Row],[5]]+Tabela14[[#This Row],[7]],0)</f>
        <v>0</v>
      </c>
      <c r="R15" s="63">
        <f>IF(Tabela14[[#This Row],[2]]="M",Tabela14[[#This Row],[6]]+Tabela14[[#This Row],[8]],0)</f>
        <v>0</v>
      </c>
      <c r="S15" s="63">
        <f>IF(Tabela14[[#This Row],[2]]="Z",Tabela14[[#This Row],[5]]+Tabela14[[#This Row],[7]],0)</f>
        <v>0</v>
      </c>
      <c r="T15" s="150">
        <f>IF(Tabela14[[#This Row],[2]]="Z",Tabela14[[#This Row],[6]]+Tabela14[[#This Row],[8]],0)</f>
        <v>0</v>
      </c>
      <c r="U15" s="62">
        <f>IF(Tabela14[[#This Row],[2]]="DG",Tabela14[[#This Row],[5]]+Tabela14[[#This Row],[7]],0)</f>
        <v>0</v>
      </c>
      <c r="V15" s="64">
        <f>IF(Tabela14[[#This Row],[2]]="DG",Tabela14[[#This Row],[6]]+Tabela14[[#This Row],[8]],0)</f>
        <v>0</v>
      </c>
    </row>
    <row r="16" spans="1:114" ht="20.100000000000001" customHeight="1">
      <c r="A16" s="22">
        <f t="shared" si="0"/>
        <v>8</v>
      </c>
      <c r="B16" s="98"/>
      <c r="C16" s="11"/>
      <c r="D16" s="71"/>
      <c r="E16" s="166"/>
      <c r="F16" s="85"/>
      <c r="G16" s="85"/>
      <c r="H16" s="38"/>
      <c r="I16" s="58"/>
      <c r="J16" s="59"/>
      <c r="K16" s="80">
        <f>IF(Tabela14[[#This Row],[2]]="O",Tabela14[[#This Row],[5]]+Tabela14[[#This Row],[7]],0)</f>
        <v>0</v>
      </c>
      <c r="L16" s="111">
        <f>IF(Tabela14[[#This Row],[2]]="O",Tabela14[[#This Row],[6]]+Tabela14[[#This Row],[8]],0)</f>
        <v>0</v>
      </c>
      <c r="M16" s="111">
        <f>IF(Tabela14[[#This Row],[2]]="SSR",Tabela14[[#This Row],[5]]+Tabela14[[#This Row],[7]],0)</f>
        <v>0</v>
      </c>
      <c r="N16" s="111">
        <f>IF(Tabela14[[#This Row],[2]]="SSR",Tabela14[[#This Row],[6]]+Tabela14[[#This Row],[8]],0)</f>
        <v>0</v>
      </c>
      <c r="O16" s="111">
        <f>IF(Tabela14[[#This Row],[2]]="S",Tabela14[[#This Row],[5]]+Tabela14[[#This Row],[7]],0)</f>
        <v>0</v>
      </c>
      <c r="P16" s="111">
        <f>IF(Tabela14[[#This Row],[2]]="S",Tabela14[[#This Row],[6]]+Tabela14[[#This Row],[8]],0)</f>
        <v>0</v>
      </c>
      <c r="Q16" s="111">
        <f>IF(Tabela14[[#This Row],[2]]="M",Tabela14[[#This Row],[5]]+Tabela14[[#This Row],[7]],0)</f>
        <v>0</v>
      </c>
      <c r="R16" s="63">
        <f>IF(Tabela14[[#This Row],[2]]="M",Tabela14[[#This Row],[6]]+Tabela14[[#This Row],[8]],0)</f>
        <v>0</v>
      </c>
      <c r="S16" s="63">
        <f>IF(Tabela14[[#This Row],[2]]="Z",Tabela14[[#This Row],[5]]+Tabela14[[#This Row],[7]],0)</f>
        <v>0</v>
      </c>
      <c r="T16" s="150">
        <f>IF(Tabela14[[#This Row],[2]]="Z",Tabela14[[#This Row],[6]]+Tabela14[[#This Row],[8]],0)</f>
        <v>0</v>
      </c>
      <c r="U16" s="62">
        <f>IF(Tabela14[[#This Row],[2]]="DG",Tabela14[[#This Row],[5]]+Tabela14[[#This Row],[7]],0)</f>
        <v>0</v>
      </c>
      <c r="V16" s="64">
        <f>IF(Tabela14[[#This Row],[2]]="DG",Tabela14[[#This Row],[6]]+Tabela14[[#This Row],[8]],0)</f>
        <v>0</v>
      </c>
    </row>
    <row r="17" spans="1:22" ht="20.100000000000001" customHeight="1">
      <c r="A17" s="22">
        <f t="shared" si="0"/>
        <v>9</v>
      </c>
      <c r="B17" s="98"/>
      <c r="C17" s="11"/>
      <c r="D17" s="71"/>
      <c r="E17" s="166"/>
      <c r="F17" s="85"/>
      <c r="G17" s="85"/>
      <c r="H17" s="87"/>
      <c r="I17" s="58"/>
      <c r="J17" s="59"/>
      <c r="K17" s="80">
        <f>IF(Tabela14[[#This Row],[2]]="O",Tabela14[[#This Row],[5]]+Tabela14[[#This Row],[7]],0)</f>
        <v>0</v>
      </c>
      <c r="L17" s="111">
        <f>IF(Tabela14[[#This Row],[2]]="O",Tabela14[[#This Row],[6]]+Tabela14[[#This Row],[8]],0)</f>
        <v>0</v>
      </c>
      <c r="M17" s="111">
        <f>IF(Tabela14[[#This Row],[2]]="SSR",Tabela14[[#This Row],[5]]+Tabela14[[#This Row],[7]],0)</f>
        <v>0</v>
      </c>
      <c r="N17" s="111">
        <f>IF(Tabela14[[#This Row],[2]]="SSR",Tabela14[[#This Row],[6]]+Tabela14[[#This Row],[8]],0)</f>
        <v>0</v>
      </c>
      <c r="O17" s="111">
        <f>IF(Tabela14[[#This Row],[2]]="S",Tabela14[[#This Row],[5]]+Tabela14[[#This Row],[7]],0)</f>
        <v>0</v>
      </c>
      <c r="P17" s="111">
        <f>IF(Tabela14[[#This Row],[2]]="S",Tabela14[[#This Row],[6]]+Tabela14[[#This Row],[8]],0)</f>
        <v>0</v>
      </c>
      <c r="Q17" s="111">
        <f>IF(Tabela14[[#This Row],[2]]="M",Tabela14[[#This Row],[5]]+Tabela14[[#This Row],[7]],0)</f>
        <v>0</v>
      </c>
      <c r="R17" s="63">
        <f>IF(Tabela14[[#This Row],[2]]="M",Tabela14[[#This Row],[6]]+Tabela14[[#This Row],[8]],0)</f>
        <v>0</v>
      </c>
      <c r="S17" s="63">
        <f>IF(Tabela14[[#This Row],[2]]="Z",Tabela14[[#This Row],[5]]+Tabela14[[#This Row],[7]],0)</f>
        <v>0</v>
      </c>
      <c r="T17" s="150">
        <f>IF(Tabela14[[#This Row],[2]]="Z",Tabela14[[#This Row],[6]]+Tabela14[[#This Row],[8]],0)</f>
        <v>0</v>
      </c>
      <c r="U17" s="62">
        <f>IF(Tabela14[[#This Row],[2]]="DG",Tabela14[[#This Row],[5]]+Tabela14[[#This Row],[7]],0)</f>
        <v>0</v>
      </c>
      <c r="V17" s="64">
        <f>IF(Tabela14[[#This Row],[2]]="DG",Tabela14[[#This Row],[6]]+Tabela14[[#This Row],[8]],0)</f>
        <v>0</v>
      </c>
    </row>
    <row r="18" spans="1:22" ht="20.100000000000001" customHeight="1">
      <c r="A18" s="22">
        <f t="shared" si="0"/>
        <v>10</v>
      </c>
      <c r="B18" s="98"/>
      <c r="C18" s="11"/>
      <c r="D18" s="71"/>
      <c r="E18" s="166"/>
      <c r="F18" s="85"/>
      <c r="G18" s="85"/>
      <c r="H18" s="87"/>
      <c r="I18" s="58"/>
      <c r="J18" s="59"/>
      <c r="K18" s="80">
        <f>IF(Tabela14[[#This Row],[2]]="O",Tabela14[[#This Row],[5]]+Tabela14[[#This Row],[7]],0)</f>
        <v>0</v>
      </c>
      <c r="L18" s="111">
        <f>IF(Tabela14[[#This Row],[2]]="O",Tabela14[[#This Row],[6]]+Tabela14[[#This Row],[8]],0)</f>
        <v>0</v>
      </c>
      <c r="M18" s="111">
        <f>IF(Tabela14[[#This Row],[2]]="SSR",Tabela14[[#This Row],[5]]+Tabela14[[#This Row],[7]],0)</f>
        <v>0</v>
      </c>
      <c r="N18" s="111">
        <f>IF(Tabela14[[#This Row],[2]]="SSR",Tabela14[[#This Row],[6]]+Tabela14[[#This Row],[8]],0)</f>
        <v>0</v>
      </c>
      <c r="O18" s="111">
        <f>IF(Tabela14[[#This Row],[2]]="S",Tabela14[[#This Row],[5]]+Tabela14[[#This Row],[7]],0)</f>
        <v>0</v>
      </c>
      <c r="P18" s="111">
        <f>IF(Tabela14[[#This Row],[2]]="S",Tabela14[[#This Row],[6]]+Tabela14[[#This Row],[8]],0)</f>
        <v>0</v>
      </c>
      <c r="Q18" s="111">
        <f>IF(Tabela14[[#This Row],[2]]="M",Tabela14[[#This Row],[5]]+Tabela14[[#This Row],[7]],0)</f>
        <v>0</v>
      </c>
      <c r="R18" s="63">
        <f>IF(Tabela14[[#This Row],[2]]="M",Tabela14[[#This Row],[6]]+Tabela14[[#This Row],[8]],0)</f>
        <v>0</v>
      </c>
      <c r="S18" s="63">
        <f>IF(Tabela14[[#This Row],[2]]="Z",Tabela14[[#This Row],[5]]+Tabela14[[#This Row],[7]],0)</f>
        <v>0</v>
      </c>
      <c r="T18" s="150">
        <f>IF(Tabela14[[#This Row],[2]]="Z",Tabela14[[#This Row],[6]]+Tabela14[[#This Row],[8]],0)</f>
        <v>0</v>
      </c>
      <c r="U18" s="62">
        <f>IF(Tabela14[[#This Row],[2]]="DG",Tabela14[[#This Row],[5]]+Tabela14[[#This Row],[7]],0)</f>
        <v>0</v>
      </c>
      <c r="V18" s="64">
        <f>IF(Tabela14[[#This Row],[2]]="DG",Tabela14[[#This Row],[6]]+Tabela14[[#This Row],[8]],0)</f>
        <v>0</v>
      </c>
    </row>
    <row r="19" spans="1:22" ht="20.100000000000001" customHeight="1">
      <c r="A19" s="22">
        <f t="shared" si="0"/>
        <v>11</v>
      </c>
      <c r="B19" s="98"/>
      <c r="C19" s="11"/>
      <c r="D19" s="71"/>
      <c r="E19" s="166"/>
      <c r="F19" s="85"/>
      <c r="G19" s="85"/>
      <c r="H19" s="87"/>
      <c r="I19" s="58"/>
      <c r="J19" s="59"/>
      <c r="K19" s="80">
        <f>IF(Tabela14[[#This Row],[2]]="O",Tabela14[[#This Row],[5]]+Tabela14[[#This Row],[7]],0)</f>
        <v>0</v>
      </c>
      <c r="L19" s="111">
        <f>IF(Tabela14[[#This Row],[2]]="O",Tabela14[[#This Row],[6]]+Tabela14[[#This Row],[8]],0)</f>
        <v>0</v>
      </c>
      <c r="M19" s="111">
        <f>IF(Tabela14[[#This Row],[2]]="SSR",Tabela14[[#This Row],[5]]+Tabela14[[#This Row],[7]],0)</f>
        <v>0</v>
      </c>
      <c r="N19" s="111">
        <f>IF(Tabela14[[#This Row],[2]]="SSR",Tabela14[[#This Row],[6]]+Tabela14[[#This Row],[8]],0)</f>
        <v>0</v>
      </c>
      <c r="O19" s="111">
        <f>IF(Tabela14[[#This Row],[2]]="S",Tabela14[[#This Row],[5]]+Tabela14[[#This Row],[7]],0)</f>
        <v>0</v>
      </c>
      <c r="P19" s="111">
        <f>IF(Tabela14[[#This Row],[2]]="S",Tabela14[[#This Row],[6]]+Tabela14[[#This Row],[8]],0)</f>
        <v>0</v>
      </c>
      <c r="Q19" s="111">
        <f>IF(Tabela14[[#This Row],[2]]="M",Tabela14[[#This Row],[5]]+Tabela14[[#This Row],[7]],0)</f>
        <v>0</v>
      </c>
      <c r="R19" s="63">
        <f>IF(Tabela14[[#This Row],[2]]="M",Tabela14[[#This Row],[6]]+Tabela14[[#This Row],[8]],0)</f>
        <v>0</v>
      </c>
      <c r="S19" s="63">
        <f>IF(Tabela14[[#This Row],[2]]="Z",Tabela14[[#This Row],[5]]+Tabela14[[#This Row],[7]],0)</f>
        <v>0</v>
      </c>
      <c r="T19" s="150">
        <f>IF(Tabela14[[#This Row],[2]]="Z",Tabela14[[#This Row],[6]]+Tabela14[[#This Row],[8]],0)</f>
        <v>0</v>
      </c>
      <c r="U19" s="62">
        <f>IF(Tabela14[[#This Row],[2]]="DG",Tabela14[[#This Row],[5]]+Tabela14[[#This Row],[7]],0)</f>
        <v>0</v>
      </c>
      <c r="V19" s="64">
        <f>IF(Tabela14[[#This Row],[2]]="DG",Tabela14[[#This Row],[6]]+Tabela14[[#This Row],[8]],0)</f>
        <v>0</v>
      </c>
    </row>
    <row r="20" spans="1:22" ht="20.100000000000001" customHeight="1">
      <c r="A20" s="22">
        <f t="shared" si="0"/>
        <v>12</v>
      </c>
      <c r="B20" s="98"/>
      <c r="C20" s="11"/>
      <c r="D20" s="84"/>
      <c r="E20" s="166"/>
      <c r="F20" s="85"/>
      <c r="G20" s="85"/>
      <c r="H20" s="87"/>
      <c r="I20" s="58"/>
      <c r="J20" s="59"/>
      <c r="K20" s="80">
        <f>IF(Tabela14[[#This Row],[2]]="O",Tabela14[[#This Row],[5]]+Tabela14[[#This Row],[7]],0)</f>
        <v>0</v>
      </c>
      <c r="L20" s="111">
        <f>IF(Tabela14[[#This Row],[2]]="O",Tabela14[[#This Row],[6]]+Tabela14[[#This Row],[8]],0)</f>
        <v>0</v>
      </c>
      <c r="M20" s="111">
        <f>IF(Tabela14[[#This Row],[2]]="SSR",Tabela14[[#This Row],[5]]+Tabela14[[#This Row],[7]],0)</f>
        <v>0</v>
      </c>
      <c r="N20" s="111">
        <f>IF(Tabela14[[#This Row],[2]]="SSR",Tabela14[[#This Row],[6]]+Tabela14[[#This Row],[8]],0)</f>
        <v>0</v>
      </c>
      <c r="O20" s="111">
        <f>IF(Tabela14[[#This Row],[2]]="S",Tabela14[[#This Row],[5]]+Tabela14[[#This Row],[7]],0)</f>
        <v>0</v>
      </c>
      <c r="P20" s="111">
        <f>IF(Tabela14[[#This Row],[2]]="S",Tabela14[[#This Row],[6]]+Tabela14[[#This Row],[8]],0)</f>
        <v>0</v>
      </c>
      <c r="Q20" s="111">
        <f>IF(Tabela14[[#This Row],[2]]="M",Tabela14[[#This Row],[5]]+Tabela14[[#This Row],[7]],0)</f>
        <v>0</v>
      </c>
      <c r="R20" s="63">
        <f>IF(Tabela14[[#This Row],[2]]="M",Tabela14[[#This Row],[6]]+Tabela14[[#This Row],[8]],0)</f>
        <v>0</v>
      </c>
      <c r="S20" s="63">
        <f>IF(Tabela14[[#This Row],[2]]="Z",Tabela14[[#This Row],[5]]+Tabela14[[#This Row],[7]],0)</f>
        <v>0</v>
      </c>
      <c r="T20" s="150">
        <f>IF(Tabela14[[#This Row],[2]]="Z",Tabela14[[#This Row],[6]]+Tabela14[[#This Row],[8]],0)</f>
        <v>0</v>
      </c>
      <c r="U20" s="62">
        <f>IF(Tabela14[[#This Row],[2]]="DG",Tabela14[[#This Row],[5]]+Tabela14[[#This Row],[7]],0)</f>
        <v>0</v>
      </c>
      <c r="V20" s="64">
        <f>IF(Tabela14[[#This Row],[2]]="DG",Tabela14[[#This Row],[6]]+Tabela14[[#This Row],[8]],0)</f>
        <v>0</v>
      </c>
    </row>
    <row r="21" spans="1:22" ht="20.100000000000001" customHeight="1">
      <c r="A21" s="22">
        <f t="shared" si="0"/>
        <v>13</v>
      </c>
      <c r="B21" s="98"/>
      <c r="C21" s="11"/>
      <c r="D21" s="71"/>
      <c r="E21" s="166"/>
      <c r="F21" s="85"/>
      <c r="G21" s="85"/>
      <c r="H21" s="85"/>
      <c r="I21" s="58"/>
      <c r="J21" s="59"/>
      <c r="K21" s="80">
        <f>IF(Tabela14[[#This Row],[2]]="O",Tabela14[[#This Row],[5]]+Tabela14[[#This Row],[7]],0)</f>
        <v>0</v>
      </c>
      <c r="L21" s="111">
        <f>IF(Tabela14[[#This Row],[2]]="O",Tabela14[[#This Row],[6]]+Tabela14[[#This Row],[8]],0)</f>
        <v>0</v>
      </c>
      <c r="M21" s="111">
        <f>IF(Tabela14[[#This Row],[2]]="SSR",Tabela14[[#This Row],[5]]+Tabela14[[#This Row],[7]],0)</f>
        <v>0</v>
      </c>
      <c r="N21" s="111">
        <f>IF(Tabela14[[#This Row],[2]]="SSR",Tabela14[[#This Row],[6]]+Tabela14[[#This Row],[8]],0)</f>
        <v>0</v>
      </c>
      <c r="O21" s="111">
        <f>IF(Tabela14[[#This Row],[2]]="S",Tabela14[[#This Row],[5]]+Tabela14[[#This Row],[7]],0)</f>
        <v>0</v>
      </c>
      <c r="P21" s="111">
        <f>IF(Tabela14[[#This Row],[2]]="S",Tabela14[[#This Row],[6]]+Tabela14[[#This Row],[8]],0)</f>
        <v>0</v>
      </c>
      <c r="Q21" s="111">
        <f>IF(Tabela14[[#This Row],[2]]="M",Tabela14[[#This Row],[5]]+Tabela14[[#This Row],[7]],0)</f>
        <v>0</v>
      </c>
      <c r="R21" s="63">
        <f>IF(Tabela14[[#This Row],[2]]="M",Tabela14[[#This Row],[6]]+Tabela14[[#This Row],[8]],0)</f>
        <v>0</v>
      </c>
      <c r="S21" s="63">
        <f>IF(Tabela14[[#This Row],[2]]="Z",Tabela14[[#This Row],[5]]+Tabela14[[#This Row],[7]],0)</f>
        <v>0</v>
      </c>
      <c r="T21" s="150">
        <f>IF(Tabela14[[#This Row],[2]]="Z",Tabela14[[#This Row],[6]]+Tabela14[[#This Row],[8]],0)</f>
        <v>0</v>
      </c>
      <c r="U21" s="62">
        <f>IF(Tabela14[[#This Row],[2]]="DG",Tabela14[[#This Row],[5]]+Tabela14[[#This Row],[7]],0)</f>
        <v>0</v>
      </c>
      <c r="V21" s="64">
        <f>IF(Tabela14[[#This Row],[2]]="DG",Tabela14[[#This Row],[6]]+Tabela14[[#This Row],[8]],0)</f>
        <v>0</v>
      </c>
    </row>
    <row r="22" spans="1:22" ht="20.100000000000001" customHeight="1">
      <c r="A22" s="22">
        <f t="shared" si="0"/>
        <v>14</v>
      </c>
      <c r="B22" s="98"/>
      <c r="C22" s="11"/>
      <c r="D22" s="11"/>
      <c r="E22" s="166"/>
      <c r="F22" s="85"/>
      <c r="G22" s="85"/>
      <c r="H22" s="85"/>
      <c r="I22" s="58"/>
      <c r="J22" s="59"/>
      <c r="K22" s="80">
        <f>IF(Tabela14[[#This Row],[2]]="O",Tabela14[[#This Row],[5]]+Tabela14[[#This Row],[7]],0)</f>
        <v>0</v>
      </c>
      <c r="L22" s="111">
        <f>IF(Tabela14[[#This Row],[2]]="O",Tabela14[[#This Row],[6]]+Tabela14[[#This Row],[8]],0)</f>
        <v>0</v>
      </c>
      <c r="M22" s="111">
        <f>IF(Tabela14[[#This Row],[2]]="SSR",Tabela14[[#This Row],[5]]+Tabela14[[#This Row],[7]],0)</f>
        <v>0</v>
      </c>
      <c r="N22" s="111">
        <f>IF(Tabela14[[#This Row],[2]]="SSR",Tabela14[[#This Row],[6]]+Tabela14[[#This Row],[8]],0)</f>
        <v>0</v>
      </c>
      <c r="O22" s="111">
        <f>IF(Tabela14[[#This Row],[2]]="S",Tabela14[[#This Row],[5]]+Tabela14[[#This Row],[7]],0)</f>
        <v>0</v>
      </c>
      <c r="P22" s="111">
        <f>IF(Tabela14[[#This Row],[2]]="S",Tabela14[[#This Row],[6]]+Tabela14[[#This Row],[8]],0)</f>
        <v>0</v>
      </c>
      <c r="Q22" s="111">
        <f>IF(Tabela14[[#This Row],[2]]="M",Tabela14[[#This Row],[5]]+Tabela14[[#This Row],[7]],0)</f>
        <v>0</v>
      </c>
      <c r="R22" s="63">
        <f>IF(Tabela14[[#This Row],[2]]="M",Tabela14[[#This Row],[6]]+Tabela14[[#This Row],[8]],0)</f>
        <v>0</v>
      </c>
      <c r="S22" s="63">
        <f>IF(Tabela14[[#This Row],[2]]="Z",Tabela14[[#This Row],[5]]+Tabela14[[#This Row],[7]],0)</f>
        <v>0</v>
      </c>
      <c r="T22" s="150">
        <f>IF(Tabela14[[#This Row],[2]]="Z",Tabela14[[#This Row],[6]]+Tabela14[[#This Row],[8]],0)</f>
        <v>0</v>
      </c>
      <c r="U22" s="62">
        <f>IF(Tabela14[[#This Row],[2]]="DG",Tabela14[[#This Row],[5]]+Tabela14[[#This Row],[7]],0)</f>
        <v>0</v>
      </c>
      <c r="V22" s="64">
        <f>IF(Tabela14[[#This Row],[2]]="DG",Tabela14[[#This Row],[6]]+Tabela14[[#This Row],[8]],0)</f>
        <v>0</v>
      </c>
    </row>
    <row r="23" spans="1:22" ht="20.100000000000001" customHeight="1">
      <c r="A23" s="22">
        <f t="shared" si="0"/>
        <v>15</v>
      </c>
      <c r="B23" s="98"/>
      <c r="C23" s="11"/>
      <c r="D23" s="73"/>
      <c r="E23" s="166"/>
      <c r="F23" s="85"/>
      <c r="G23" s="85"/>
      <c r="H23" s="87"/>
      <c r="I23" s="58"/>
      <c r="J23" s="59"/>
      <c r="K23" s="80">
        <f>IF(Tabela14[[#This Row],[2]]="O",Tabela14[[#This Row],[5]]+Tabela14[[#This Row],[7]],0)</f>
        <v>0</v>
      </c>
      <c r="L23" s="111">
        <f>IF(Tabela14[[#This Row],[2]]="O",Tabela14[[#This Row],[6]]+Tabela14[[#This Row],[8]],0)</f>
        <v>0</v>
      </c>
      <c r="M23" s="111">
        <f>IF(Tabela14[[#This Row],[2]]="SSR",Tabela14[[#This Row],[5]]+Tabela14[[#This Row],[7]],0)</f>
        <v>0</v>
      </c>
      <c r="N23" s="111">
        <f>IF(Tabela14[[#This Row],[2]]="SSR",Tabela14[[#This Row],[6]]+Tabela14[[#This Row],[8]],0)</f>
        <v>0</v>
      </c>
      <c r="O23" s="111">
        <f>IF(Tabela14[[#This Row],[2]]="S",Tabela14[[#This Row],[5]]+Tabela14[[#This Row],[7]],0)</f>
        <v>0</v>
      </c>
      <c r="P23" s="111">
        <f>IF(Tabela14[[#This Row],[2]]="S",Tabela14[[#This Row],[6]]+Tabela14[[#This Row],[8]],0)</f>
        <v>0</v>
      </c>
      <c r="Q23" s="111">
        <f>IF(Tabela14[[#This Row],[2]]="M",Tabela14[[#This Row],[5]]+Tabela14[[#This Row],[7]],0)</f>
        <v>0</v>
      </c>
      <c r="R23" s="63">
        <f>IF(Tabela14[[#This Row],[2]]="M",Tabela14[[#This Row],[6]]+Tabela14[[#This Row],[8]],0)</f>
        <v>0</v>
      </c>
      <c r="S23" s="63">
        <f>IF(Tabela14[[#This Row],[2]]="Z",Tabela14[[#This Row],[5]]+Tabela14[[#This Row],[7]],0)</f>
        <v>0</v>
      </c>
      <c r="T23" s="150">
        <f>IF(Tabela14[[#This Row],[2]]="Z",Tabela14[[#This Row],[6]]+Tabela14[[#This Row],[8]],0)</f>
        <v>0</v>
      </c>
      <c r="U23" s="62">
        <f>IF(Tabela14[[#This Row],[2]]="DG",Tabela14[[#This Row],[5]]+Tabela14[[#This Row],[7]],0)</f>
        <v>0</v>
      </c>
      <c r="V23" s="64">
        <f>IF(Tabela14[[#This Row],[2]]="DG",Tabela14[[#This Row],[6]]+Tabela14[[#This Row],[8]],0)</f>
        <v>0</v>
      </c>
    </row>
    <row r="24" spans="1:22" ht="20.100000000000001" customHeight="1">
      <c r="A24" s="22">
        <f t="shared" si="0"/>
        <v>16</v>
      </c>
      <c r="B24" s="98"/>
      <c r="C24" s="11"/>
      <c r="D24" s="11"/>
      <c r="E24" s="166"/>
      <c r="F24" s="85"/>
      <c r="G24" s="85"/>
      <c r="H24" s="87"/>
      <c r="I24" s="58"/>
      <c r="J24" s="59"/>
      <c r="K24" s="80">
        <f>IF(Tabela14[[#This Row],[2]]="O",Tabela14[[#This Row],[5]]+Tabela14[[#This Row],[7]],0)</f>
        <v>0</v>
      </c>
      <c r="L24" s="111">
        <f>IF(Tabela14[[#This Row],[2]]="O",Tabela14[[#This Row],[6]]+Tabela14[[#This Row],[8]],0)</f>
        <v>0</v>
      </c>
      <c r="M24" s="111">
        <f>IF(Tabela14[[#This Row],[2]]="SSR",Tabela14[[#This Row],[5]]+Tabela14[[#This Row],[7]],0)</f>
        <v>0</v>
      </c>
      <c r="N24" s="111">
        <f>IF(Tabela14[[#This Row],[2]]="SSR",Tabela14[[#This Row],[6]]+Tabela14[[#This Row],[8]],0)</f>
        <v>0</v>
      </c>
      <c r="O24" s="111">
        <f>IF(Tabela14[[#This Row],[2]]="S",Tabela14[[#This Row],[5]]+Tabela14[[#This Row],[7]],0)</f>
        <v>0</v>
      </c>
      <c r="P24" s="111">
        <f>IF(Tabela14[[#This Row],[2]]="S",Tabela14[[#This Row],[6]]+Tabela14[[#This Row],[8]],0)</f>
        <v>0</v>
      </c>
      <c r="Q24" s="111">
        <f>IF(Tabela14[[#This Row],[2]]="M",Tabela14[[#This Row],[5]]+Tabela14[[#This Row],[7]],0)</f>
        <v>0</v>
      </c>
      <c r="R24" s="63">
        <f>IF(Tabela14[[#This Row],[2]]="M",Tabela14[[#This Row],[6]]+Tabela14[[#This Row],[8]],0)</f>
        <v>0</v>
      </c>
      <c r="S24" s="63">
        <f>IF(Tabela14[[#This Row],[2]]="Z",Tabela14[[#This Row],[5]]+Tabela14[[#This Row],[7]],0)</f>
        <v>0</v>
      </c>
      <c r="T24" s="150">
        <f>IF(Tabela14[[#This Row],[2]]="Z",Tabela14[[#This Row],[6]]+Tabela14[[#This Row],[8]],0)</f>
        <v>0</v>
      </c>
      <c r="U24" s="62">
        <f>IF(Tabela14[[#This Row],[2]]="DG",Tabela14[[#This Row],[5]]+Tabela14[[#This Row],[7]],0)</f>
        <v>0</v>
      </c>
      <c r="V24" s="64">
        <f>IF(Tabela14[[#This Row],[2]]="DG",Tabela14[[#This Row],[6]]+Tabela14[[#This Row],[8]],0)</f>
        <v>0</v>
      </c>
    </row>
    <row r="25" spans="1:22" ht="20.100000000000001" customHeight="1">
      <c r="A25" s="22">
        <f t="shared" si="0"/>
        <v>17</v>
      </c>
      <c r="B25" s="102"/>
      <c r="C25" s="77"/>
      <c r="D25" s="77"/>
      <c r="E25" s="167"/>
      <c r="F25" s="90"/>
      <c r="G25" s="90"/>
      <c r="H25" s="90"/>
      <c r="I25" s="58"/>
      <c r="J25" s="59"/>
      <c r="K25" s="80">
        <f>IF(Tabela14[[#This Row],[2]]="O",Tabela14[[#This Row],[5]]+Tabela14[[#This Row],[7]],0)</f>
        <v>0</v>
      </c>
      <c r="L25" s="111">
        <f>IF(Tabela14[[#This Row],[2]]="O",Tabela14[[#This Row],[6]]+Tabela14[[#This Row],[8]],0)</f>
        <v>0</v>
      </c>
      <c r="M25" s="111">
        <f>IF(Tabela14[[#This Row],[2]]="SSR",Tabela14[[#This Row],[5]]+Tabela14[[#This Row],[7]],0)</f>
        <v>0</v>
      </c>
      <c r="N25" s="111">
        <f>IF(Tabela14[[#This Row],[2]]="SSR",Tabela14[[#This Row],[6]]+Tabela14[[#This Row],[8]],0)</f>
        <v>0</v>
      </c>
      <c r="O25" s="111">
        <f>IF(Tabela14[[#This Row],[2]]="S",Tabela14[[#This Row],[5]]+Tabela14[[#This Row],[7]],0)</f>
        <v>0</v>
      </c>
      <c r="P25" s="111">
        <f>IF(Tabela14[[#This Row],[2]]="S",Tabela14[[#This Row],[6]]+Tabela14[[#This Row],[8]],0)</f>
        <v>0</v>
      </c>
      <c r="Q25" s="111">
        <f>IF(Tabela14[[#This Row],[2]]="M",Tabela14[[#This Row],[5]]+Tabela14[[#This Row],[7]],0)</f>
        <v>0</v>
      </c>
      <c r="R25" s="63">
        <f>IF(Tabela14[[#This Row],[2]]="M",Tabela14[[#This Row],[6]]+Tabela14[[#This Row],[8]],0)</f>
        <v>0</v>
      </c>
      <c r="S25" s="63">
        <f>IF(Tabela14[[#This Row],[2]]="Z",Tabela14[[#This Row],[5]]+Tabela14[[#This Row],[7]],0)</f>
        <v>0</v>
      </c>
      <c r="T25" s="150">
        <f>IF(Tabela14[[#This Row],[2]]="Z",Tabela14[[#This Row],[6]]+Tabela14[[#This Row],[8]],0)</f>
        <v>0</v>
      </c>
      <c r="U25" s="62">
        <f>IF(Tabela14[[#This Row],[2]]="DG",Tabela14[[#This Row],[5]]+Tabela14[[#This Row],[7]],0)</f>
        <v>0</v>
      </c>
      <c r="V25" s="64">
        <f>IF(Tabela14[[#This Row],[2]]="DG",Tabela14[[#This Row],[6]]+Tabela14[[#This Row],[8]],0)</f>
        <v>0</v>
      </c>
    </row>
    <row r="26" spans="1:22" ht="20.100000000000001" customHeight="1">
      <c r="A26" s="22">
        <f t="shared" si="0"/>
        <v>18</v>
      </c>
      <c r="B26" s="102"/>
      <c r="C26" s="77"/>
      <c r="D26" s="78"/>
      <c r="E26" s="167"/>
      <c r="F26" s="90"/>
      <c r="G26" s="90"/>
      <c r="H26" s="90"/>
      <c r="I26" s="58"/>
      <c r="J26" s="59"/>
      <c r="K26" s="80">
        <f>IF(Tabela14[[#This Row],[2]]="O",Tabela14[[#This Row],[5]]+Tabela14[[#This Row],[7]],0)</f>
        <v>0</v>
      </c>
      <c r="L26" s="111">
        <f>IF(Tabela14[[#This Row],[2]]="O",Tabela14[[#This Row],[6]]+Tabela14[[#This Row],[8]],0)</f>
        <v>0</v>
      </c>
      <c r="M26" s="111">
        <f>IF(Tabela14[[#This Row],[2]]="SSR",Tabela14[[#This Row],[5]]+Tabela14[[#This Row],[7]],0)</f>
        <v>0</v>
      </c>
      <c r="N26" s="111">
        <f>IF(Tabela14[[#This Row],[2]]="SSR",Tabela14[[#This Row],[6]]+Tabela14[[#This Row],[8]],0)</f>
        <v>0</v>
      </c>
      <c r="O26" s="111">
        <f>IF(Tabela14[[#This Row],[2]]="S",Tabela14[[#This Row],[5]]+Tabela14[[#This Row],[7]],0)</f>
        <v>0</v>
      </c>
      <c r="P26" s="111">
        <f>IF(Tabela14[[#This Row],[2]]="S",Tabela14[[#This Row],[6]]+Tabela14[[#This Row],[8]],0)</f>
        <v>0</v>
      </c>
      <c r="Q26" s="111">
        <f>IF(Tabela14[[#This Row],[2]]="M",Tabela14[[#This Row],[5]]+Tabela14[[#This Row],[7]],0)</f>
        <v>0</v>
      </c>
      <c r="R26" s="63">
        <f>IF(Tabela14[[#This Row],[2]]="M",Tabela14[[#This Row],[6]]+Tabela14[[#This Row],[8]],0)</f>
        <v>0</v>
      </c>
      <c r="S26" s="63">
        <f>IF(Tabela14[[#This Row],[2]]="Z",Tabela14[[#This Row],[5]]+Tabela14[[#This Row],[7]],0)</f>
        <v>0</v>
      </c>
      <c r="T26" s="150">
        <f>IF(Tabela14[[#This Row],[2]]="Z",Tabela14[[#This Row],[6]]+Tabela14[[#This Row],[8]],0)</f>
        <v>0</v>
      </c>
      <c r="U26" s="62">
        <f>IF(Tabela14[[#This Row],[2]]="DG",Tabela14[[#This Row],[5]]+Tabela14[[#This Row],[7]],0)</f>
        <v>0</v>
      </c>
      <c r="V26" s="64">
        <f>IF(Tabela14[[#This Row],[2]]="DG",Tabela14[[#This Row],[6]]+Tabela14[[#This Row],[8]],0)</f>
        <v>0</v>
      </c>
    </row>
    <row r="27" spans="1:22" ht="20.100000000000001" customHeight="1">
      <c r="A27" s="22">
        <f t="shared" si="0"/>
        <v>19</v>
      </c>
      <c r="B27" s="98"/>
      <c r="C27" s="11"/>
      <c r="D27" s="11"/>
      <c r="E27" s="168"/>
      <c r="F27" s="17"/>
      <c r="G27" s="17"/>
      <c r="H27" s="38"/>
      <c r="I27" s="58"/>
      <c r="J27" s="59"/>
      <c r="K27" s="80">
        <f>IF(Tabela14[[#This Row],[2]]="O",Tabela14[[#This Row],[5]]+Tabela14[[#This Row],[7]],0)</f>
        <v>0</v>
      </c>
      <c r="L27" s="111">
        <f>IF(Tabela14[[#This Row],[2]]="O",Tabela14[[#This Row],[6]]+Tabela14[[#This Row],[8]],0)</f>
        <v>0</v>
      </c>
      <c r="M27" s="111">
        <f>IF(Tabela14[[#This Row],[2]]="SSR",Tabela14[[#This Row],[5]]+Tabela14[[#This Row],[7]],0)</f>
        <v>0</v>
      </c>
      <c r="N27" s="111">
        <f>IF(Tabela14[[#This Row],[2]]="SSR",Tabela14[[#This Row],[6]]+Tabela14[[#This Row],[8]],0)</f>
        <v>0</v>
      </c>
      <c r="O27" s="111">
        <f>IF(Tabela14[[#This Row],[2]]="S",Tabela14[[#This Row],[5]]+Tabela14[[#This Row],[7]],0)</f>
        <v>0</v>
      </c>
      <c r="P27" s="111">
        <f>IF(Tabela14[[#This Row],[2]]="S",Tabela14[[#This Row],[6]]+Tabela14[[#This Row],[8]],0)</f>
        <v>0</v>
      </c>
      <c r="Q27" s="111">
        <f>IF(Tabela14[[#This Row],[2]]="M",Tabela14[[#This Row],[5]]+Tabela14[[#This Row],[7]],0)</f>
        <v>0</v>
      </c>
      <c r="R27" s="63">
        <f>IF(Tabela14[[#This Row],[2]]="M",Tabela14[[#This Row],[6]]+Tabela14[[#This Row],[8]],0)</f>
        <v>0</v>
      </c>
      <c r="S27" s="63">
        <f>IF(Tabela14[[#This Row],[2]]="Z",Tabela14[[#This Row],[5]]+Tabela14[[#This Row],[7]],0)</f>
        <v>0</v>
      </c>
      <c r="T27" s="150">
        <f>IF(Tabela14[[#This Row],[2]]="Z",Tabela14[[#This Row],[6]]+Tabela14[[#This Row],[8]],0)</f>
        <v>0</v>
      </c>
      <c r="U27" s="62">
        <f>IF(Tabela14[[#This Row],[2]]="DG",Tabela14[[#This Row],[5]]+Tabela14[[#This Row],[7]],0)</f>
        <v>0</v>
      </c>
      <c r="V27" s="64">
        <f>IF(Tabela14[[#This Row],[2]]="DG",Tabela14[[#This Row],[6]]+Tabela14[[#This Row],[8]],0)</f>
        <v>0</v>
      </c>
    </row>
    <row r="28" spans="1:22" ht="20.100000000000001" customHeight="1">
      <c r="A28" s="22">
        <f t="shared" si="0"/>
        <v>20</v>
      </c>
      <c r="B28" s="98"/>
      <c r="C28" s="11"/>
      <c r="D28" s="11"/>
      <c r="E28" s="168"/>
      <c r="F28" s="17"/>
      <c r="G28" s="17"/>
      <c r="H28" s="38"/>
      <c r="I28" s="58"/>
      <c r="J28" s="59"/>
      <c r="K28" s="80">
        <f>IF(Tabela14[[#This Row],[2]]="O",Tabela14[[#This Row],[5]]+Tabela14[[#This Row],[7]],0)</f>
        <v>0</v>
      </c>
      <c r="L28" s="111">
        <f>IF(Tabela14[[#This Row],[2]]="O",Tabela14[[#This Row],[6]]+Tabela14[[#This Row],[8]],0)</f>
        <v>0</v>
      </c>
      <c r="M28" s="111">
        <f>IF(Tabela14[[#This Row],[2]]="SSR",Tabela14[[#This Row],[5]]+Tabela14[[#This Row],[7]],0)</f>
        <v>0</v>
      </c>
      <c r="N28" s="111">
        <f>IF(Tabela14[[#This Row],[2]]="SSR",Tabela14[[#This Row],[6]]+Tabela14[[#This Row],[8]],0)</f>
        <v>0</v>
      </c>
      <c r="O28" s="111">
        <f>IF(Tabela14[[#This Row],[2]]="S",Tabela14[[#This Row],[5]]+Tabela14[[#This Row],[7]],0)</f>
        <v>0</v>
      </c>
      <c r="P28" s="111">
        <f>IF(Tabela14[[#This Row],[2]]="S",Tabela14[[#This Row],[6]]+Tabela14[[#This Row],[8]],0)</f>
        <v>0</v>
      </c>
      <c r="Q28" s="111">
        <f>IF(Tabela14[[#This Row],[2]]="M",Tabela14[[#This Row],[5]]+Tabela14[[#This Row],[7]],0)</f>
        <v>0</v>
      </c>
      <c r="R28" s="63">
        <f>IF(Tabela14[[#This Row],[2]]="M",Tabela14[[#This Row],[6]]+Tabela14[[#This Row],[8]],0)</f>
        <v>0</v>
      </c>
      <c r="S28" s="63">
        <f>IF(Tabela14[[#This Row],[2]]="Z",Tabela14[[#This Row],[5]]+Tabela14[[#This Row],[7]],0)</f>
        <v>0</v>
      </c>
      <c r="T28" s="150">
        <f>IF(Tabela14[[#This Row],[2]]="Z",Tabela14[[#This Row],[6]]+Tabela14[[#This Row],[8]],0)</f>
        <v>0</v>
      </c>
      <c r="U28" s="62">
        <f>IF(Tabela14[[#This Row],[2]]="DG",Tabela14[[#This Row],[5]]+Tabela14[[#This Row],[7]],0)</f>
        <v>0</v>
      </c>
      <c r="V28" s="64">
        <f>IF(Tabela14[[#This Row],[2]]="DG",Tabela14[[#This Row],[6]]+Tabela14[[#This Row],[8]],0)</f>
        <v>0</v>
      </c>
    </row>
    <row r="29" spans="1:22" ht="20.100000000000001" customHeight="1">
      <c r="A29" s="22">
        <f t="shared" si="0"/>
        <v>21</v>
      </c>
      <c r="B29" s="98"/>
      <c r="C29" s="11"/>
      <c r="D29" s="11"/>
      <c r="E29" s="168"/>
      <c r="F29" s="17"/>
      <c r="G29" s="17"/>
      <c r="H29" s="38"/>
      <c r="I29" s="58"/>
      <c r="J29" s="59"/>
      <c r="K29" s="80">
        <f>IF(Tabela14[[#This Row],[2]]="O",Tabela14[[#This Row],[5]]+Tabela14[[#This Row],[7]],0)</f>
        <v>0</v>
      </c>
      <c r="L29" s="111">
        <f>IF(Tabela14[[#This Row],[2]]="O",Tabela14[[#This Row],[6]]+Tabela14[[#This Row],[8]],0)</f>
        <v>0</v>
      </c>
      <c r="M29" s="111">
        <f>IF(Tabela14[[#This Row],[2]]="SSR",Tabela14[[#This Row],[5]]+Tabela14[[#This Row],[7]],0)</f>
        <v>0</v>
      </c>
      <c r="N29" s="111">
        <f>IF(Tabela14[[#This Row],[2]]="SSR",Tabela14[[#This Row],[6]]+Tabela14[[#This Row],[8]],0)</f>
        <v>0</v>
      </c>
      <c r="O29" s="111">
        <f>IF(Tabela14[[#This Row],[2]]="S",Tabela14[[#This Row],[5]]+Tabela14[[#This Row],[7]],0)</f>
        <v>0</v>
      </c>
      <c r="P29" s="111">
        <f>IF(Tabela14[[#This Row],[2]]="S",Tabela14[[#This Row],[6]]+Tabela14[[#This Row],[8]],0)</f>
        <v>0</v>
      </c>
      <c r="Q29" s="111">
        <f>IF(Tabela14[[#This Row],[2]]="M",Tabela14[[#This Row],[5]]+Tabela14[[#This Row],[7]],0)</f>
        <v>0</v>
      </c>
      <c r="R29" s="63">
        <f>IF(Tabela14[[#This Row],[2]]="M",Tabela14[[#This Row],[6]]+Tabela14[[#This Row],[8]],0)</f>
        <v>0</v>
      </c>
      <c r="S29" s="63">
        <f>IF(Tabela14[[#This Row],[2]]="Z",Tabela14[[#This Row],[5]]+Tabela14[[#This Row],[7]],0)</f>
        <v>0</v>
      </c>
      <c r="T29" s="150">
        <f>IF(Tabela14[[#This Row],[2]]="Z",Tabela14[[#This Row],[6]]+Tabela14[[#This Row],[8]],0)</f>
        <v>0</v>
      </c>
      <c r="U29" s="62">
        <f>IF(Tabela14[[#This Row],[2]]="DG",Tabela14[[#This Row],[5]]+Tabela14[[#This Row],[7]],0)</f>
        <v>0</v>
      </c>
      <c r="V29" s="64">
        <f>IF(Tabela14[[#This Row],[2]]="DG",Tabela14[[#This Row],[6]]+Tabela14[[#This Row],[8]],0)</f>
        <v>0</v>
      </c>
    </row>
    <row r="30" spans="1:22" ht="20.100000000000001" customHeight="1">
      <c r="A30" s="22">
        <f t="shared" si="0"/>
        <v>22</v>
      </c>
      <c r="B30" s="98"/>
      <c r="C30" s="11"/>
      <c r="D30" s="11"/>
      <c r="E30" s="168"/>
      <c r="F30" s="17"/>
      <c r="G30" s="17"/>
      <c r="H30" s="38"/>
      <c r="I30" s="58"/>
      <c r="J30" s="59"/>
      <c r="K30" s="80">
        <f>IF(Tabela14[[#This Row],[2]]="O",Tabela14[[#This Row],[5]]+Tabela14[[#This Row],[7]],0)</f>
        <v>0</v>
      </c>
      <c r="L30" s="111">
        <f>IF(Tabela14[[#This Row],[2]]="O",Tabela14[[#This Row],[6]]+Tabela14[[#This Row],[8]],0)</f>
        <v>0</v>
      </c>
      <c r="M30" s="111">
        <f>IF(Tabela14[[#This Row],[2]]="SSR",Tabela14[[#This Row],[5]]+Tabela14[[#This Row],[7]],0)</f>
        <v>0</v>
      </c>
      <c r="N30" s="111">
        <f>IF(Tabela14[[#This Row],[2]]="SSR",Tabela14[[#This Row],[6]]+Tabela14[[#This Row],[8]],0)</f>
        <v>0</v>
      </c>
      <c r="O30" s="111">
        <f>IF(Tabela14[[#This Row],[2]]="S",Tabela14[[#This Row],[5]]+Tabela14[[#This Row],[7]],0)</f>
        <v>0</v>
      </c>
      <c r="P30" s="111">
        <f>IF(Tabela14[[#This Row],[2]]="S",Tabela14[[#This Row],[6]]+Tabela14[[#This Row],[8]],0)</f>
        <v>0</v>
      </c>
      <c r="Q30" s="111">
        <f>IF(Tabela14[[#This Row],[2]]="M",Tabela14[[#This Row],[5]]+Tabela14[[#This Row],[7]],0)</f>
        <v>0</v>
      </c>
      <c r="R30" s="63">
        <f>IF(Tabela14[[#This Row],[2]]="M",Tabela14[[#This Row],[6]]+Tabela14[[#This Row],[8]],0)</f>
        <v>0</v>
      </c>
      <c r="S30" s="63">
        <f>IF(Tabela14[[#This Row],[2]]="Z",Tabela14[[#This Row],[5]]+Tabela14[[#This Row],[7]],0)</f>
        <v>0</v>
      </c>
      <c r="T30" s="150">
        <f>IF(Tabela14[[#This Row],[2]]="Z",Tabela14[[#This Row],[6]]+Tabela14[[#This Row],[8]],0)</f>
        <v>0</v>
      </c>
      <c r="U30" s="62">
        <f>IF(Tabela14[[#This Row],[2]]="DG",Tabela14[[#This Row],[5]]+Tabela14[[#This Row],[7]],0)</f>
        <v>0</v>
      </c>
      <c r="V30" s="64">
        <f>IF(Tabela14[[#This Row],[2]]="DG",Tabela14[[#This Row],[6]]+Tabela14[[#This Row],[8]],0)</f>
        <v>0</v>
      </c>
    </row>
    <row r="31" spans="1:22" ht="20.100000000000001" customHeight="1">
      <c r="A31" s="22">
        <f t="shared" si="0"/>
        <v>23</v>
      </c>
      <c r="B31" s="98"/>
      <c r="C31" s="11"/>
      <c r="D31" s="11"/>
      <c r="E31" s="168"/>
      <c r="F31" s="17"/>
      <c r="G31" s="17"/>
      <c r="H31" s="38"/>
      <c r="I31" s="58"/>
      <c r="J31" s="59"/>
      <c r="K31" s="80">
        <f>IF(Tabela14[[#This Row],[2]]="O",Tabela14[[#This Row],[5]]+Tabela14[[#This Row],[7]],0)</f>
        <v>0</v>
      </c>
      <c r="L31" s="111">
        <f>IF(Tabela14[[#This Row],[2]]="O",Tabela14[[#This Row],[6]]+Tabela14[[#This Row],[8]],0)</f>
        <v>0</v>
      </c>
      <c r="M31" s="111">
        <f>IF(Tabela14[[#This Row],[2]]="SSR",Tabela14[[#This Row],[5]]+Tabela14[[#This Row],[7]],0)</f>
        <v>0</v>
      </c>
      <c r="N31" s="111">
        <f>IF(Tabela14[[#This Row],[2]]="SSR",Tabela14[[#This Row],[6]]+Tabela14[[#This Row],[8]],0)</f>
        <v>0</v>
      </c>
      <c r="O31" s="111">
        <f>IF(Tabela14[[#This Row],[2]]="S",Tabela14[[#This Row],[5]]+Tabela14[[#This Row],[7]],0)</f>
        <v>0</v>
      </c>
      <c r="P31" s="111">
        <f>IF(Tabela14[[#This Row],[2]]="S",Tabela14[[#This Row],[6]]+Tabela14[[#This Row],[8]],0)</f>
        <v>0</v>
      </c>
      <c r="Q31" s="111">
        <f>IF(Tabela14[[#This Row],[2]]="M",Tabela14[[#This Row],[5]]+Tabela14[[#This Row],[7]],0)</f>
        <v>0</v>
      </c>
      <c r="R31" s="63">
        <f>IF(Tabela14[[#This Row],[2]]="M",Tabela14[[#This Row],[6]]+Tabela14[[#This Row],[8]],0)</f>
        <v>0</v>
      </c>
      <c r="S31" s="63">
        <f>IF(Tabela14[[#This Row],[2]]="Z",Tabela14[[#This Row],[5]]+Tabela14[[#This Row],[7]],0)</f>
        <v>0</v>
      </c>
      <c r="T31" s="150">
        <f>IF(Tabela14[[#This Row],[2]]="Z",Tabela14[[#This Row],[6]]+Tabela14[[#This Row],[8]],0)</f>
        <v>0</v>
      </c>
      <c r="U31" s="62">
        <f>IF(Tabela14[[#This Row],[2]]="DG",Tabela14[[#This Row],[5]]+Tabela14[[#This Row],[7]],0)</f>
        <v>0</v>
      </c>
      <c r="V31" s="64">
        <f>IF(Tabela14[[#This Row],[2]]="DG",Tabela14[[#This Row],[6]]+Tabela14[[#This Row],[8]],0)</f>
        <v>0</v>
      </c>
    </row>
    <row r="32" spans="1:22" ht="20.100000000000001" customHeight="1">
      <c r="A32" s="22">
        <f t="shared" si="0"/>
        <v>24</v>
      </c>
      <c r="B32" s="98"/>
      <c r="C32" s="11"/>
      <c r="D32" s="11"/>
      <c r="E32" s="169"/>
      <c r="F32" s="23"/>
      <c r="G32" s="23"/>
      <c r="H32" s="39"/>
      <c r="I32" s="58"/>
      <c r="J32" s="59"/>
      <c r="K32" s="80">
        <f>IF(Tabela14[[#This Row],[2]]="O",Tabela14[[#This Row],[5]]+Tabela14[[#This Row],[7]],0)</f>
        <v>0</v>
      </c>
      <c r="L32" s="111">
        <f>IF(Tabela14[[#This Row],[2]]="O",Tabela14[[#This Row],[6]]+Tabela14[[#This Row],[8]],0)</f>
        <v>0</v>
      </c>
      <c r="M32" s="111">
        <f>IF(Tabela14[[#This Row],[2]]="SSR",Tabela14[[#This Row],[5]]+Tabela14[[#This Row],[7]],0)</f>
        <v>0</v>
      </c>
      <c r="N32" s="111">
        <f>IF(Tabela14[[#This Row],[2]]="SSR",Tabela14[[#This Row],[6]]+Tabela14[[#This Row],[8]],0)</f>
        <v>0</v>
      </c>
      <c r="O32" s="111">
        <f>IF(Tabela14[[#This Row],[2]]="S",Tabela14[[#This Row],[5]]+Tabela14[[#This Row],[7]],0)</f>
        <v>0</v>
      </c>
      <c r="P32" s="111">
        <f>IF(Tabela14[[#This Row],[2]]="S",Tabela14[[#This Row],[6]]+Tabela14[[#This Row],[8]],0)</f>
        <v>0</v>
      </c>
      <c r="Q32" s="111">
        <f>IF(Tabela14[[#This Row],[2]]="M",Tabela14[[#This Row],[5]]+Tabela14[[#This Row],[7]],0)</f>
        <v>0</v>
      </c>
      <c r="R32" s="63">
        <f>IF(Tabela14[[#This Row],[2]]="M",Tabela14[[#This Row],[6]]+Tabela14[[#This Row],[8]],0)</f>
        <v>0</v>
      </c>
      <c r="S32" s="63">
        <f>IF(Tabela14[[#This Row],[2]]="Z",Tabela14[[#This Row],[5]]+Tabela14[[#This Row],[7]],0)</f>
        <v>0</v>
      </c>
      <c r="T32" s="150">
        <f>IF(Tabela14[[#This Row],[2]]="Z",Tabela14[[#This Row],[6]]+Tabela14[[#This Row],[8]],0)</f>
        <v>0</v>
      </c>
      <c r="U32" s="62">
        <f>IF(Tabela14[[#This Row],[2]]="DG",Tabela14[[#This Row],[5]]+Tabela14[[#This Row],[7]],0)</f>
        <v>0</v>
      </c>
      <c r="V32" s="64">
        <f>IF(Tabela14[[#This Row],[2]]="DG",Tabela14[[#This Row],[6]]+Tabela14[[#This Row],[8]],0)</f>
        <v>0</v>
      </c>
    </row>
    <row r="33" spans="1:22" ht="20.100000000000001" customHeight="1" thickBot="1">
      <c r="A33" s="22">
        <v>25</v>
      </c>
      <c r="B33" s="98"/>
      <c r="C33" s="11"/>
      <c r="D33" s="11"/>
      <c r="E33" s="169"/>
      <c r="F33" s="23"/>
      <c r="G33" s="23"/>
      <c r="H33" s="39"/>
      <c r="I33" s="58"/>
      <c r="J33" s="59"/>
      <c r="K33" s="120">
        <f>IF(Tabela14[[#This Row],[2]]="O",Tabela14[[#This Row],[5]]+Tabela14[[#This Row],[7]],0)</f>
        <v>0</v>
      </c>
      <c r="L33" s="121">
        <f>IF(Tabela14[[#This Row],[2]]="O",Tabela14[[#This Row],[6]]+Tabela14[[#This Row],[8]],0)</f>
        <v>0</v>
      </c>
      <c r="M33" s="121">
        <f>IF(Tabela14[[#This Row],[2]]="SSR",Tabela14[[#This Row],[5]]+Tabela14[[#This Row],[7]],0)</f>
        <v>0</v>
      </c>
      <c r="N33" s="121">
        <f>IF(Tabela14[[#This Row],[2]]="SSR",Tabela14[[#This Row],[6]]+Tabela14[[#This Row],[8]],0)</f>
        <v>0</v>
      </c>
      <c r="O33" s="121">
        <f>IF(Tabela14[[#This Row],[2]]="S",Tabela14[[#This Row],[5]]+Tabela14[[#This Row],[7]],0)</f>
        <v>0</v>
      </c>
      <c r="P33" s="121">
        <f>IF(Tabela14[[#This Row],[2]]="S",Tabela14[[#This Row],[6]]+Tabela14[[#This Row],[8]],0)</f>
        <v>0</v>
      </c>
      <c r="Q33" s="121">
        <f>IF(Tabela14[[#This Row],[2]]="M",Tabela14[[#This Row],[5]]+Tabela14[[#This Row],[7]],0)</f>
        <v>0</v>
      </c>
      <c r="R33" s="69">
        <f>IF(Tabela14[[#This Row],[2]]="M",Tabela14[[#This Row],[6]]+Tabela14[[#This Row],[8]],0)</f>
        <v>0</v>
      </c>
      <c r="S33" s="69">
        <f>IF(Tabela14[[#This Row],[2]]="Z",Tabela14[[#This Row],[5]]+Tabela14[[#This Row],[7]],0)</f>
        <v>0</v>
      </c>
      <c r="T33" s="151">
        <f>IF(Tabela14[[#This Row],[2]]="Z",Tabela14[[#This Row],[6]]+Tabela14[[#This Row],[8]],0)</f>
        <v>0</v>
      </c>
      <c r="U33" s="68">
        <f>IF(Tabela14[[#This Row],[2]]="DG",Tabela14[[#This Row],[5]]+Tabela14[[#This Row],[7]],0)</f>
        <v>0</v>
      </c>
      <c r="V33" s="70">
        <f>IF(Tabela14[[#This Row],[2]]="DG",Tabela14[[#This Row],[6]]+Tabela14[[#This Row],[8]],0)</f>
        <v>0</v>
      </c>
    </row>
    <row r="34" spans="1:22" ht="20.100000000000001" customHeight="1" thickBot="1">
      <c r="A34" s="14"/>
      <c r="B34" s="99"/>
      <c r="C34" s="16"/>
      <c r="D34" s="41" t="s">
        <v>19</v>
      </c>
      <c r="E34" s="43">
        <f>SUBTOTAL(109,Tabela14[5])</f>
        <v>0</v>
      </c>
      <c r="F34" s="43">
        <f>SUBTOTAL(109,Tabela14[6])</f>
        <v>0</v>
      </c>
      <c r="G34" s="43">
        <f>SUBTOTAL(109,Tabela14[7])</f>
        <v>0</v>
      </c>
      <c r="H34" s="44">
        <f>SUBTOTAL(109,Tabela14[8])</f>
        <v>0</v>
      </c>
      <c r="I34" s="45" t="s">
        <v>38</v>
      </c>
      <c r="J34" s="60">
        <f ca="1">SUMIF(I9:J33,"p",J9:J33)</f>
        <v>0</v>
      </c>
      <c r="K34" s="136">
        <f t="shared" ref="K34:V34" si="1">SUM(K9:K33)</f>
        <v>0</v>
      </c>
      <c r="L34" s="136">
        <f t="shared" si="1"/>
        <v>0</v>
      </c>
      <c r="M34" s="136">
        <f t="shared" si="1"/>
        <v>0</v>
      </c>
      <c r="N34" s="136">
        <f t="shared" si="1"/>
        <v>0</v>
      </c>
      <c r="O34" s="136">
        <f t="shared" si="1"/>
        <v>0</v>
      </c>
      <c r="P34" s="114">
        <f t="shared" si="1"/>
        <v>0</v>
      </c>
      <c r="Q34" s="114">
        <f t="shared" si="1"/>
        <v>0</v>
      </c>
      <c r="R34" s="113">
        <f t="shared" si="1"/>
        <v>0</v>
      </c>
      <c r="S34" s="114">
        <f t="shared" si="1"/>
        <v>0</v>
      </c>
      <c r="T34" s="113">
        <f t="shared" si="1"/>
        <v>0</v>
      </c>
      <c r="U34" s="114">
        <f t="shared" si="1"/>
        <v>0</v>
      </c>
      <c r="V34" s="113">
        <f t="shared" si="1"/>
        <v>0</v>
      </c>
    </row>
    <row r="35" spans="1:22" ht="20.100000000000001" customHeight="1">
      <c r="C35" s="15"/>
      <c r="D35" s="42" t="s">
        <v>87</v>
      </c>
      <c r="E35" s="187">
        <f>E34-F34+E4</f>
        <v>0</v>
      </c>
      <c r="F35" s="187"/>
      <c r="G35" s="188">
        <f>G34-H34+G4</f>
        <v>0</v>
      </c>
      <c r="H35" s="189"/>
      <c r="I35" s="46" t="s">
        <v>39</v>
      </c>
      <c r="J35" s="134">
        <f ca="1">SUMIF(I9:J33,"z",J9:J33)</f>
        <v>0</v>
      </c>
      <c r="K35" s="181" t="s">
        <v>104</v>
      </c>
      <c r="L35" s="182"/>
      <c r="M35" s="182"/>
      <c r="N35" s="137" t="s">
        <v>5</v>
      </c>
      <c r="O35" s="139">
        <f>K34+M34+O34+Q34+S34</f>
        <v>0</v>
      </c>
    </row>
    <row r="36" spans="1:22" ht="20.100000000000001" customHeight="1" thickBot="1">
      <c r="C36" s="12"/>
      <c r="D36" s="47" t="s">
        <v>10</v>
      </c>
      <c r="E36" s="190">
        <f>G35+E35</f>
        <v>0</v>
      </c>
      <c r="F36" s="190"/>
      <c r="G36" s="190"/>
      <c r="H36" s="191"/>
      <c r="I36" s="126" t="s">
        <v>40</v>
      </c>
      <c r="J36" s="135">
        <f ca="1">J34-D3-J35</f>
        <v>0</v>
      </c>
      <c r="K36" s="183"/>
      <c r="L36" s="184"/>
      <c r="M36" s="184"/>
      <c r="N36" s="138" t="s">
        <v>1</v>
      </c>
      <c r="O36" s="140">
        <f>L34+N34+P34+R34+T34</f>
        <v>0</v>
      </c>
    </row>
    <row r="37" spans="1:22" ht="15">
      <c r="C37" s="5" t="str">
        <f>IF(D37=0,"Rozliczono całkowicie",IF(D37&gt;0,"NADPŁATA","NIEDOPŁATA"))</f>
        <v>Rozliczono całkowicie</v>
      </c>
      <c r="D37" s="4">
        <f>(G10+(F11+H11)-D3)</f>
        <v>0</v>
      </c>
      <c r="I37" s="3"/>
    </row>
    <row r="38" spans="1:22">
      <c r="C38" s="6" t="str">
        <f>IF(E10+G10=D3-(E9+G9),"Odpis procentowy na dobro koła wprowadzono poprawnie","Odpis procentowy na dobro koła wprowadzono błędnie")</f>
        <v>Odpis procentowy na dobro koła wprowadzono poprawnie</v>
      </c>
      <c r="D38" s="7"/>
      <c r="I38" s="3"/>
    </row>
    <row r="39" spans="1:22">
      <c r="C39" s="8" t="str">
        <f>IF(AND(ISNUMBER(E4),ISNUMBER(G4)),"Wprowadzono poprzedni okres poprawnie","UWAGA !!! Nie wprowadzono poprzedniego okresu w kasie lub banku")</f>
        <v>UWAGA !!! Nie wprowadzono poprzedniego okresu w kasie lub banku</v>
      </c>
      <c r="D39" s="9"/>
      <c r="I39" s="3"/>
    </row>
    <row r="40" spans="1:22">
      <c r="C40" s="14" t="s">
        <v>6</v>
      </c>
      <c r="D40" s="2"/>
    </row>
    <row r="41" spans="1:22">
      <c r="D41" t="s">
        <v>21</v>
      </c>
      <c r="G41" t="s">
        <v>41</v>
      </c>
      <c r="J41" t="s">
        <v>42</v>
      </c>
    </row>
    <row r="42" spans="1:22">
      <c r="C42" s="13" t="s">
        <v>9</v>
      </c>
      <c r="D42" s="13"/>
    </row>
    <row r="43" spans="1:22">
      <c r="A43" s="13"/>
      <c r="B43" s="100"/>
      <c r="C43" s="13"/>
      <c r="D43" s="13"/>
    </row>
    <row r="44" spans="1:22">
      <c r="A44" s="13"/>
      <c r="B44" s="100"/>
      <c r="C44" s="13"/>
      <c r="D44" s="13"/>
    </row>
  </sheetData>
  <sheetProtection algorithmName="SHA-512" hashValue="3R33hmU72h8oc3O+2NJnc2JneDUKbYjZ5k8HlQhga5fLLWysADhz8HXK8FvOYSLY189y6o4AdPyXRlJtbuK3MQ==" saltValue="xNB9plH9ugHSgwZcjRzXXw==" spinCount="100000" sheet="1" objects="1" scenarios="1"/>
  <mergeCells count="28">
    <mergeCell ref="I3:J4"/>
    <mergeCell ref="I8:J8"/>
    <mergeCell ref="I5:J6"/>
    <mergeCell ref="D1:H1"/>
    <mergeCell ref="D2:H2"/>
    <mergeCell ref="A3:A4"/>
    <mergeCell ref="C3:C4"/>
    <mergeCell ref="D3:D4"/>
    <mergeCell ref="E3:H3"/>
    <mergeCell ref="E4:F4"/>
    <mergeCell ref="G4:H4"/>
    <mergeCell ref="E35:F35"/>
    <mergeCell ref="G35:H35"/>
    <mergeCell ref="E36:H36"/>
    <mergeCell ref="A6:A7"/>
    <mergeCell ref="C6:C7"/>
    <mergeCell ref="D6:D7"/>
    <mergeCell ref="E6:F6"/>
    <mergeCell ref="G6:H6"/>
    <mergeCell ref="B6:B7"/>
    <mergeCell ref="S6:T6"/>
    <mergeCell ref="U6:V6"/>
    <mergeCell ref="K3:V5"/>
    <mergeCell ref="K35:M36"/>
    <mergeCell ref="K6:L6"/>
    <mergeCell ref="M6:N6"/>
    <mergeCell ref="O6:P6"/>
    <mergeCell ref="Q6:R6"/>
  </mergeCells>
  <conditionalFormatting sqref="C37:C38">
    <cfRule type="containsText" dxfId="232" priority="5" operator="containsText" text="NIEDOPŁATA">
      <formula>NOT(ISERROR(SEARCH("NIEDOPŁATA",C37)))</formula>
    </cfRule>
    <cfRule type="containsText" dxfId="231" priority="6" operator="containsText" text="NADPŁATA">
      <formula>NOT(ISERROR(SEARCH("NADPŁATA",C37)))</formula>
    </cfRule>
    <cfRule type="containsText" dxfId="230" priority="7" operator="containsText" text="Rozliczono całkowicie">
      <formula>NOT(ISERROR(SEARCH("Rozliczono całkowicie",C37)))</formula>
    </cfRule>
  </conditionalFormatting>
  <conditionalFormatting sqref="C39 C42">
    <cfRule type="containsText" dxfId="229" priority="8" operator="containsText" text="Wprowadzono poprzedni okres poprawnie">
      <formula>NOT(ISERROR(SEARCH("Wprowadzono poprzedni okres poprawnie",C39)))</formula>
    </cfRule>
  </conditionalFormatting>
  <conditionalFormatting sqref="C37:D38 D39">
    <cfRule type="containsText" dxfId="228" priority="13" operator="containsText" text="UWAGA">
      <formula>NOT(ISERROR(SEARCH("UWAGA",C37)))</formula>
    </cfRule>
  </conditionalFormatting>
  <conditionalFormatting sqref="C37:D39 C42">
    <cfRule type="containsText" dxfId="227" priority="12" operator="containsText" text="UWAGA">
      <formula>NOT(ISERROR(SEARCH("UWAGA",C37)))</formula>
    </cfRule>
  </conditionalFormatting>
  <conditionalFormatting sqref="C38:D38">
    <cfRule type="containsText" dxfId="226" priority="3" operator="containsText" text="Odpis procentowy na dobro koła wprowadzono błędnie">
      <formula>NOT(ISERROR(SEARCH("Odpis procentowy na dobro koła wprowadzono błędnie",C38)))</formula>
    </cfRule>
    <cfRule type="containsText" dxfId="225" priority="4" operator="containsText" text="Odpis procentowy na dobro koła wprowadzono poprawnie">
      <formula>NOT(ISERROR(SEARCH("Odpis procentowy na dobro koła wprowadzono poprawnie",C38)))</formula>
    </cfRule>
  </conditionalFormatting>
  <conditionalFormatting sqref="D37:D39">
    <cfRule type="cellIs" dxfId="224" priority="9" operator="greaterThan">
      <formula>0</formula>
    </cfRule>
    <cfRule type="cellIs" dxfId="223" priority="10" operator="lessThan">
      <formula>0</formula>
    </cfRule>
    <cfRule type="cellIs" dxfId="222" priority="11" operator="equal">
      <formula>0</formula>
    </cfRule>
  </conditionalFormatting>
  <conditionalFormatting sqref="D39">
    <cfRule type="containsText" dxfId="221" priority="1" operator="containsText" text="UWAGA !!! Nie wprowadzono poprzedniego okresu w kasie lub banku">
      <formula>NOT(ISERROR(SEARCH("UWAGA !!! Nie wprowadzono poprzedniego okresu w kasie lub banku",D39)))</formula>
    </cfRule>
  </conditionalFormatting>
  <conditionalFormatting sqref="D39:D40">
    <cfRule type="containsText" dxfId="220" priority="2" operator="containsText" text="Wprowadzono poprzedni okres poprawnie">
      <formula>NOT(ISERROR(SEARCH("Wprowadzono poprzedni okres poprawnie",D39)))</formula>
    </cfRule>
  </conditionalFormatting>
  <pageMargins left="0.59055118110236227" right="0.15748031496062992" top="0.31496062992125984" bottom="0.31496062992125984" header="0.31496062992125984" footer="0.31496062992125984"/>
  <pageSetup paperSize="9" scale="67" fitToHeight="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44"/>
  <sheetViews>
    <sheetView zoomScale="70" zoomScaleNormal="70" zoomScaleSheetLayoutView="78" workbookViewId="0">
      <selection activeCell="C12" sqref="C12"/>
    </sheetView>
  </sheetViews>
  <sheetFormatPr defaultRowHeight="14.25"/>
  <cols>
    <col min="1" max="1" width="3.75" customWidth="1"/>
    <col min="2" max="2" width="3.75" style="92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customWidth="1"/>
    <col min="11" max="22" width="12.125" customWidth="1"/>
  </cols>
  <sheetData>
    <row r="1" spans="1:22" ht="20.100000000000001" customHeight="1">
      <c r="D1" s="223" t="s">
        <v>33</v>
      </c>
      <c r="E1" s="223"/>
      <c r="F1" s="223"/>
      <c r="G1" s="223"/>
      <c r="H1" s="223"/>
    </row>
    <row r="2" spans="1:22" ht="20.100000000000001" customHeight="1" thickBot="1">
      <c r="C2" s="3" t="s">
        <v>0</v>
      </c>
      <c r="D2" s="224" t="s">
        <v>76</v>
      </c>
      <c r="E2" s="224"/>
      <c r="F2" s="224"/>
      <c r="G2" s="224"/>
      <c r="H2" s="224"/>
    </row>
    <row r="3" spans="1:22" ht="15.75" customHeight="1">
      <c r="A3" s="201"/>
      <c r="B3" s="93"/>
      <c r="C3" s="203" t="s">
        <v>75</v>
      </c>
      <c r="D3" s="205"/>
      <c r="E3" s="172" t="s">
        <v>7</v>
      </c>
      <c r="F3" s="173"/>
      <c r="G3" s="173"/>
      <c r="H3" s="174"/>
      <c r="I3" s="213" t="s">
        <v>36</v>
      </c>
      <c r="J3" s="214"/>
      <c r="K3" s="172" t="s">
        <v>52</v>
      </c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4"/>
    </row>
    <row r="4" spans="1:22" ht="20.100000000000001" customHeight="1" thickBot="1">
      <c r="A4" s="202"/>
      <c r="B4" s="94"/>
      <c r="C4" s="204"/>
      <c r="D4" s="206"/>
      <c r="E4" s="178"/>
      <c r="F4" s="179"/>
      <c r="G4" s="179"/>
      <c r="H4" s="180"/>
      <c r="I4" s="215"/>
      <c r="J4" s="216"/>
      <c r="K4" s="175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7"/>
    </row>
    <row r="5" spans="1:22" ht="24.95" customHeight="1" thickBot="1">
      <c r="A5" s="29"/>
      <c r="B5" s="95"/>
      <c r="C5" s="32" t="s">
        <v>59</v>
      </c>
      <c r="D5" s="61">
        <f>wrzesień!D37</f>
        <v>0</v>
      </c>
      <c r="E5" s="234">
        <f>wrzesień!E35</f>
        <v>0</v>
      </c>
      <c r="F5" s="235"/>
      <c r="G5" s="232">
        <f>wrzesień!G35</f>
        <v>0</v>
      </c>
      <c r="H5" s="233"/>
      <c r="I5" s="236">
        <f ca="1">wrzesień!J36</f>
        <v>0</v>
      </c>
      <c r="J5" s="237"/>
      <c r="K5" s="178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80"/>
    </row>
    <row r="6" spans="1:22" ht="24.95" customHeight="1">
      <c r="A6" s="192" t="s">
        <v>4</v>
      </c>
      <c r="B6" s="199" t="s">
        <v>86</v>
      </c>
      <c r="C6" s="194" t="s">
        <v>22</v>
      </c>
      <c r="D6" s="196" t="s">
        <v>11</v>
      </c>
      <c r="E6" s="185" t="s">
        <v>2</v>
      </c>
      <c r="F6" s="186"/>
      <c r="G6" s="185" t="s">
        <v>3</v>
      </c>
      <c r="H6" s="186"/>
      <c r="I6" s="238"/>
      <c r="J6" s="239"/>
      <c r="K6" s="185" t="s">
        <v>81</v>
      </c>
      <c r="L6" s="186"/>
      <c r="M6" s="185" t="s">
        <v>82</v>
      </c>
      <c r="N6" s="186"/>
      <c r="O6" s="185" t="s">
        <v>83</v>
      </c>
      <c r="P6" s="186"/>
      <c r="Q6" s="185" t="s">
        <v>84</v>
      </c>
      <c r="R6" s="186"/>
      <c r="S6" s="185" t="s">
        <v>88</v>
      </c>
      <c r="T6" s="186"/>
      <c r="U6" s="185" t="s">
        <v>103</v>
      </c>
      <c r="V6" s="186"/>
    </row>
    <row r="7" spans="1:22" ht="24.95" customHeight="1" thickBot="1">
      <c r="A7" s="193"/>
      <c r="B7" s="200"/>
      <c r="C7" s="195"/>
      <c r="D7" s="197"/>
      <c r="E7" s="26" t="s">
        <v>5</v>
      </c>
      <c r="F7" s="27" t="s">
        <v>1</v>
      </c>
      <c r="G7" s="26" t="s">
        <v>5</v>
      </c>
      <c r="H7" s="27" t="s">
        <v>1</v>
      </c>
      <c r="I7" s="50" t="s">
        <v>43</v>
      </c>
      <c r="J7" s="51" t="s">
        <v>37</v>
      </c>
      <c r="K7" s="115" t="s">
        <v>5</v>
      </c>
      <c r="L7" s="116" t="s">
        <v>1</v>
      </c>
      <c r="M7" s="115" t="s">
        <v>5</v>
      </c>
      <c r="N7" s="116" t="s">
        <v>1</v>
      </c>
      <c r="O7" s="115" t="s">
        <v>5</v>
      </c>
      <c r="P7" s="116" t="s">
        <v>1</v>
      </c>
      <c r="Q7" s="115" t="s">
        <v>5</v>
      </c>
      <c r="R7" s="116" t="s">
        <v>1</v>
      </c>
      <c r="S7" s="115" t="s">
        <v>5</v>
      </c>
      <c r="T7" s="116" t="s">
        <v>1</v>
      </c>
      <c r="U7" s="115" t="s">
        <v>5</v>
      </c>
      <c r="V7" s="116" t="s">
        <v>1</v>
      </c>
    </row>
    <row r="8" spans="1:22" ht="20.100000000000001" customHeight="1" thickBot="1">
      <c r="A8" s="24" t="s">
        <v>12</v>
      </c>
      <c r="B8" s="96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217" t="s">
        <v>46</v>
      </c>
      <c r="J8" s="218"/>
      <c r="K8" s="117" t="s">
        <v>53</v>
      </c>
      <c r="L8" s="118" t="s">
        <v>54</v>
      </c>
      <c r="M8" s="118" t="s">
        <v>44</v>
      </c>
      <c r="N8" s="118" t="s">
        <v>47</v>
      </c>
      <c r="O8" s="118" t="s">
        <v>48</v>
      </c>
      <c r="P8" s="118" t="s">
        <v>49</v>
      </c>
      <c r="Q8" s="118" t="s">
        <v>50</v>
      </c>
      <c r="R8" s="118" t="s">
        <v>51</v>
      </c>
      <c r="S8" s="118" t="s">
        <v>50</v>
      </c>
      <c r="T8" s="119" t="s">
        <v>51</v>
      </c>
      <c r="U8" s="118" t="s">
        <v>50</v>
      </c>
      <c r="V8" s="119" t="s">
        <v>51</v>
      </c>
    </row>
    <row r="9" spans="1:22" s="1" customFormat="1" ht="20.100000000000001" customHeight="1">
      <c r="A9" s="18">
        <v>1</v>
      </c>
      <c r="B9" s="160"/>
      <c r="C9" s="10" t="s">
        <v>57</v>
      </c>
      <c r="D9" s="10"/>
      <c r="E9" s="19">
        <f>IF(E10&gt;0,D3-E10,0)</f>
        <v>0</v>
      </c>
      <c r="F9" s="19"/>
      <c r="G9" s="20">
        <f>IF(G10&gt;=0,D3-G10,0)</f>
        <v>0</v>
      </c>
      <c r="H9" s="19"/>
      <c r="I9" s="54"/>
      <c r="J9" s="130"/>
      <c r="K9" s="80">
        <f>IF(Tabela1352367891011[[#This Row],[2]]="O",Tabela1352367891011[[#This Row],[5]]+Tabela1352367891011[[#This Row],[7]],0)</f>
        <v>0</v>
      </c>
      <c r="L9" s="111">
        <f>IF(Tabela1352367891011[[#This Row],[2]]="O",Tabela1352367891011[[#This Row],[6]]+Tabela1352367891011[[#This Row],[8]],0)</f>
        <v>0</v>
      </c>
      <c r="M9" s="111">
        <f>IF(Tabela1352367891011[[#This Row],[2]]="SSR",Tabela1352367891011[[#This Row],[5]]+Tabela1352367891011[[#This Row],[7]],0)</f>
        <v>0</v>
      </c>
      <c r="N9" s="111">
        <f>IF(Tabela1352367891011[[#This Row],[2]]="SSR",Tabela1352367891011[[#This Row],[6]]+Tabela1352367891011[[#This Row],[8]],0)</f>
        <v>0</v>
      </c>
      <c r="O9" s="111">
        <f>IF(Tabela1352367891011[[#This Row],[2]]="S",Tabela1352367891011[[#This Row],[5]]+Tabela1352367891011[[#This Row],[7]],0)</f>
        <v>0</v>
      </c>
      <c r="P9" s="111">
        <f>IF(Tabela1352367891011[[#This Row],[2]]="S",Tabela1352367891011[[#This Row],[6]]+Tabela1352367891011[[#This Row],[8]],0)</f>
        <v>0</v>
      </c>
      <c r="Q9" s="111">
        <f>IF(Tabela1352367891011[[#This Row],[2]]="M",Tabela1352367891011[[#This Row],[5]]+Tabela1352367891011[[#This Row],[7]],0)</f>
        <v>0</v>
      </c>
      <c r="R9" s="111">
        <f>IF(Tabela1352367891011[[#This Row],[2]]="M",Tabela1352367891011[[#This Row],[6]]+Tabela1352367891011[[#This Row],[8]],0)</f>
        <v>0</v>
      </c>
      <c r="S9" s="111">
        <f>IF(Tabela1352367891011[[#This Row],[2]]="Z",Tabela1352367891011[[#This Row],[5]]+Tabela1352367891011[[#This Row],[7]],0)</f>
        <v>0</v>
      </c>
      <c r="T9" s="112">
        <f>IF(Tabela1352367891011[[#This Row],[2]]="Z",Tabela1352367891011[[#This Row],[6]]+Tabela1352367891011[[#This Row],[8]],0)</f>
        <v>0</v>
      </c>
      <c r="U9" s="65">
        <f>IF(Tabela1352367891011[[#This Row],[2]]="DG",Tabela1352367891011[[#This Row],[5]]+Tabela1352367891011[[#This Row],[7]],0)</f>
        <v>0</v>
      </c>
      <c r="V9" s="67">
        <f>IF(Tabela1352367891011[[#This Row],[2]]="DG",Tabela1352367891011[[#This Row],[6]]+Tabela1352367891011[[#This Row],[8]],0)</f>
        <v>0</v>
      </c>
    </row>
    <row r="10" spans="1:22" s="1" customFormat="1" ht="20.100000000000001" customHeight="1">
      <c r="A10" s="18">
        <f>A9+1</f>
        <v>2</v>
      </c>
      <c r="B10" s="97"/>
      <c r="C10" s="10" t="s">
        <v>8</v>
      </c>
      <c r="D10" s="10"/>
      <c r="E10" s="28"/>
      <c r="F10" s="21"/>
      <c r="G10" s="17"/>
      <c r="H10" s="21"/>
      <c r="I10" s="56"/>
      <c r="J10" s="131"/>
      <c r="K10" s="62">
        <f>IF(Tabela1352367891011[[#This Row],[2]]="O",Tabela1352367891011[[#This Row],[5]]+Tabela1352367891011[[#This Row],[7]],0)</f>
        <v>0</v>
      </c>
      <c r="L10" s="63">
        <f>IF(Tabela1352367891011[[#This Row],[2]]="O",Tabela1352367891011[[#This Row],[6]]+Tabela1352367891011[[#This Row],[8]],0)</f>
        <v>0</v>
      </c>
      <c r="M10" s="63">
        <f>IF(Tabela1352367891011[[#This Row],[2]]="SSR",Tabela1352367891011[[#This Row],[5]]+Tabela1352367891011[[#This Row],[7]],0)</f>
        <v>0</v>
      </c>
      <c r="N10" s="63">
        <f>IF(Tabela1352367891011[[#This Row],[2]]="SSR",Tabela1352367891011[[#This Row],[6]]+Tabela1352367891011[[#This Row],[8]],0)</f>
        <v>0</v>
      </c>
      <c r="O10" s="63">
        <f>IF(Tabela1352367891011[[#This Row],[2]]="S",Tabela1352367891011[[#This Row],[5]]+Tabela1352367891011[[#This Row],[7]],0)</f>
        <v>0</v>
      </c>
      <c r="P10" s="63">
        <f>IF(Tabela1352367891011[[#This Row],[2]]="S",Tabela1352367891011[[#This Row],[6]]+Tabela1352367891011[[#This Row],[8]],0)</f>
        <v>0</v>
      </c>
      <c r="Q10" s="63">
        <f>IF(Tabela1352367891011[[#This Row],[2]]="M",Tabela1352367891011[[#This Row],[5]]+Tabela1352367891011[[#This Row],[7]],0)</f>
        <v>0</v>
      </c>
      <c r="R10" s="63">
        <f>IF(Tabela1352367891011[[#This Row],[2]]="M",Tabela1352367891011[[#This Row],[6]]+Tabela1352367891011[[#This Row],[8]],0)</f>
        <v>0</v>
      </c>
      <c r="S10" s="63">
        <f>IF(Tabela1352367891011[[#This Row],[2]]="Z",Tabela1352367891011[[#This Row],[5]]+Tabela1352367891011[[#This Row],[7]],0)</f>
        <v>0</v>
      </c>
      <c r="T10" s="64">
        <f>IF(Tabela1352367891011[[#This Row],[2]]="Z",Tabela1352367891011[[#This Row],[6]]+Tabela1352367891011[[#This Row],[8]],0)</f>
        <v>0</v>
      </c>
      <c r="U10" s="80">
        <f>IF(Tabela1352367891011[[#This Row],[2]]="DG",Tabela1352367891011[[#This Row],[5]]+Tabela1352367891011[[#This Row],[7]],0)</f>
        <v>0</v>
      </c>
      <c r="V10" s="112">
        <f>IF(Tabela1352367891011[[#This Row],[2]]="DG",Tabela1352367891011[[#This Row],[6]]+Tabela1352367891011[[#This Row],[8]],0)</f>
        <v>0</v>
      </c>
    </row>
    <row r="11" spans="1:22" s="1" customFormat="1" ht="20.100000000000001" customHeight="1">
      <c r="A11" s="18">
        <f t="shared" ref="A11:A32" si="0">A10+1</f>
        <v>3</v>
      </c>
      <c r="B11" s="160"/>
      <c r="C11" s="10" t="s">
        <v>23</v>
      </c>
      <c r="D11" s="11"/>
      <c r="E11" s="21"/>
      <c r="F11" s="17"/>
      <c r="G11" s="21"/>
      <c r="H11" s="17"/>
      <c r="I11" s="56"/>
      <c r="J11" s="131"/>
      <c r="K11" s="62">
        <f>IF(Tabela1352367891011[[#This Row],[2]]="O",Tabela1352367891011[[#This Row],[5]]+Tabela1352367891011[[#This Row],[7]],0)</f>
        <v>0</v>
      </c>
      <c r="L11" s="63">
        <f>IF(Tabela1352367891011[[#This Row],[2]]="O",Tabela1352367891011[[#This Row],[6]]+Tabela1352367891011[[#This Row],[8]],0)</f>
        <v>0</v>
      </c>
      <c r="M11" s="63">
        <f>IF(Tabela1352367891011[[#This Row],[2]]="SSR",Tabela1352367891011[[#This Row],[5]]+Tabela1352367891011[[#This Row],[7]],0)</f>
        <v>0</v>
      </c>
      <c r="N11" s="63">
        <f>IF(Tabela1352367891011[[#This Row],[2]]="SSR",Tabela1352367891011[[#This Row],[6]]+Tabela1352367891011[[#This Row],[8]],0)</f>
        <v>0</v>
      </c>
      <c r="O11" s="63">
        <f>IF(Tabela1352367891011[[#This Row],[2]]="S",Tabela1352367891011[[#This Row],[5]]+Tabela1352367891011[[#This Row],[7]],0)</f>
        <v>0</v>
      </c>
      <c r="P11" s="63">
        <f>IF(Tabela1352367891011[[#This Row],[2]]="S",Tabela1352367891011[[#This Row],[6]]+Tabela1352367891011[[#This Row],[8]],0)</f>
        <v>0</v>
      </c>
      <c r="Q11" s="63">
        <f>IF(Tabela1352367891011[[#This Row],[2]]="M",Tabela1352367891011[[#This Row],[5]]+Tabela1352367891011[[#This Row],[7]],0)</f>
        <v>0</v>
      </c>
      <c r="R11" s="63">
        <f>IF(Tabela1352367891011[[#This Row],[2]]="M",Tabela1352367891011[[#This Row],[6]]+Tabela1352367891011[[#This Row],[8]],0)</f>
        <v>0</v>
      </c>
      <c r="S11" s="63">
        <f>IF(Tabela1352367891011[[#This Row],[2]]="Z",Tabela1352367891011[[#This Row],[5]]+Tabela1352367891011[[#This Row],[7]],0)</f>
        <v>0</v>
      </c>
      <c r="T11" s="64">
        <f>IF(Tabela1352367891011[[#This Row],[2]]="Z",Tabela1352367891011[[#This Row],[6]]+Tabela1352367891011[[#This Row],[8]],0)</f>
        <v>0</v>
      </c>
      <c r="U11" s="80">
        <f>IF(Tabela1352367891011[[#This Row],[2]]="DG",Tabela1352367891011[[#This Row],[5]]+Tabela1352367891011[[#This Row],[7]],0)</f>
        <v>0</v>
      </c>
      <c r="V11" s="112">
        <f>IF(Tabela1352367891011[[#This Row],[2]]="DG",Tabela1352367891011[[#This Row],[6]]+Tabela1352367891011[[#This Row],[8]],0)</f>
        <v>0</v>
      </c>
    </row>
    <row r="12" spans="1:22" ht="20.100000000000001" customHeight="1">
      <c r="A12" s="22">
        <f t="shared" si="0"/>
        <v>4</v>
      </c>
      <c r="B12" s="98"/>
      <c r="C12" s="11"/>
      <c r="D12" s="11"/>
      <c r="E12" s="17"/>
      <c r="F12" s="17"/>
      <c r="G12" s="17"/>
      <c r="H12" s="17"/>
      <c r="I12" s="58"/>
      <c r="J12" s="132"/>
      <c r="K12" s="62">
        <f>IF(Tabela1352367891011[[#This Row],[2]]="O",Tabela1352367891011[[#This Row],[5]]+Tabela1352367891011[[#This Row],[7]],0)</f>
        <v>0</v>
      </c>
      <c r="L12" s="63">
        <f>IF(Tabela1352367891011[[#This Row],[2]]="O",Tabela1352367891011[[#This Row],[6]]+Tabela1352367891011[[#This Row],[8]],0)</f>
        <v>0</v>
      </c>
      <c r="M12" s="63">
        <f>IF(Tabela1352367891011[[#This Row],[2]]="SSR",Tabela1352367891011[[#This Row],[5]]+Tabela1352367891011[[#This Row],[7]],0)</f>
        <v>0</v>
      </c>
      <c r="N12" s="63">
        <f>IF(Tabela1352367891011[[#This Row],[2]]="SSR",Tabela1352367891011[[#This Row],[6]]+Tabela1352367891011[[#This Row],[8]],0)</f>
        <v>0</v>
      </c>
      <c r="O12" s="63">
        <f>IF(Tabela1352367891011[[#This Row],[2]]="S",Tabela1352367891011[[#This Row],[5]]+Tabela1352367891011[[#This Row],[7]],0)</f>
        <v>0</v>
      </c>
      <c r="P12" s="63">
        <f>IF(Tabela1352367891011[[#This Row],[2]]="S",Tabela1352367891011[[#This Row],[6]]+Tabela1352367891011[[#This Row],[8]],0)</f>
        <v>0</v>
      </c>
      <c r="Q12" s="63">
        <f>IF(Tabela1352367891011[[#This Row],[2]]="M",Tabela1352367891011[[#This Row],[5]]+Tabela1352367891011[[#This Row],[7]],0)</f>
        <v>0</v>
      </c>
      <c r="R12" s="63">
        <f>IF(Tabela1352367891011[[#This Row],[2]]="M",Tabela1352367891011[[#This Row],[6]]+Tabela1352367891011[[#This Row],[8]],0)</f>
        <v>0</v>
      </c>
      <c r="S12" s="63">
        <f>IF(Tabela1352367891011[[#This Row],[2]]="Z",Tabela1352367891011[[#This Row],[5]]+Tabela1352367891011[[#This Row],[7]],0)</f>
        <v>0</v>
      </c>
      <c r="T12" s="64">
        <f>IF(Tabela1352367891011[[#This Row],[2]]="Z",Tabela1352367891011[[#This Row],[6]]+Tabela1352367891011[[#This Row],[8]],0)</f>
        <v>0</v>
      </c>
      <c r="U12" s="80">
        <f>IF(Tabela1352367891011[[#This Row],[2]]="DG",Tabela1352367891011[[#This Row],[5]]+Tabela1352367891011[[#This Row],[7]],0)</f>
        <v>0</v>
      </c>
      <c r="V12" s="112">
        <f>IF(Tabela1352367891011[[#This Row],[2]]="DG",Tabela1352367891011[[#This Row],[6]]+Tabela1352367891011[[#This Row],[8]],0)</f>
        <v>0</v>
      </c>
    </row>
    <row r="13" spans="1:22" ht="20.100000000000001" customHeight="1">
      <c r="A13" s="22">
        <f t="shared" si="0"/>
        <v>5</v>
      </c>
      <c r="B13" s="98"/>
      <c r="C13" s="11"/>
      <c r="D13" s="11"/>
      <c r="E13" s="17"/>
      <c r="F13" s="17"/>
      <c r="G13" s="17"/>
      <c r="H13" s="17"/>
      <c r="I13" s="58"/>
      <c r="J13" s="132"/>
      <c r="K13" s="62">
        <f>IF(Tabela1352367891011[[#This Row],[2]]="O",Tabela1352367891011[[#This Row],[5]]+Tabela1352367891011[[#This Row],[7]],0)</f>
        <v>0</v>
      </c>
      <c r="L13" s="63">
        <f>IF(Tabela1352367891011[[#This Row],[2]]="O",Tabela1352367891011[[#This Row],[6]]+Tabela1352367891011[[#This Row],[8]],0)</f>
        <v>0</v>
      </c>
      <c r="M13" s="63">
        <f>IF(Tabela1352367891011[[#This Row],[2]]="SSR",Tabela1352367891011[[#This Row],[5]]+Tabela1352367891011[[#This Row],[7]],0)</f>
        <v>0</v>
      </c>
      <c r="N13" s="63">
        <f>IF(Tabela1352367891011[[#This Row],[2]]="SSR",Tabela1352367891011[[#This Row],[6]]+Tabela1352367891011[[#This Row],[8]],0)</f>
        <v>0</v>
      </c>
      <c r="O13" s="63">
        <f>IF(Tabela1352367891011[[#This Row],[2]]="S",Tabela1352367891011[[#This Row],[5]]+Tabela1352367891011[[#This Row],[7]],0)</f>
        <v>0</v>
      </c>
      <c r="P13" s="63">
        <f>IF(Tabela1352367891011[[#This Row],[2]]="S",Tabela1352367891011[[#This Row],[6]]+Tabela1352367891011[[#This Row],[8]],0)</f>
        <v>0</v>
      </c>
      <c r="Q13" s="63">
        <f>IF(Tabela1352367891011[[#This Row],[2]]="M",Tabela1352367891011[[#This Row],[5]]+Tabela1352367891011[[#This Row],[7]],0)</f>
        <v>0</v>
      </c>
      <c r="R13" s="63">
        <f>IF(Tabela1352367891011[[#This Row],[2]]="M",Tabela1352367891011[[#This Row],[6]]+Tabela1352367891011[[#This Row],[8]],0)</f>
        <v>0</v>
      </c>
      <c r="S13" s="63">
        <f>IF(Tabela1352367891011[[#This Row],[2]]="Z",Tabela1352367891011[[#This Row],[5]]+Tabela1352367891011[[#This Row],[7]],0)</f>
        <v>0</v>
      </c>
      <c r="T13" s="64">
        <f>IF(Tabela1352367891011[[#This Row],[2]]="Z",Tabela1352367891011[[#This Row],[6]]+Tabela1352367891011[[#This Row],[8]],0)</f>
        <v>0</v>
      </c>
      <c r="U13" s="80">
        <f>IF(Tabela1352367891011[[#This Row],[2]]="DG",Tabela1352367891011[[#This Row],[5]]+Tabela1352367891011[[#This Row],[7]],0)</f>
        <v>0</v>
      </c>
      <c r="V13" s="112">
        <f>IF(Tabela1352367891011[[#This Row],[2]]="DG",Tabela1352367891011[[#This Row],[6]]+Tabela1352367891011[[#This Row],[8]],0)</f>
        <v>0</v>
      </c>
    </row>
    <row r="14" spans="1:22" ht="20.100000000000001" customHeight="1">
      <c r="A14" s="22">
        <f t="shared" si="0"/>
        <v>6</v>
      </c>
      <c r="B14" s="98"/>
      <c r="C14" s="11"/>
      <c r="D14" s="11"/>
      <c r="E14" s="17"/>
      <c r="F14" s="17"/>
      <c r="G14" s="17"/>
      <c r="H14" s="17"/>
      <c r="I14" s="58"/>
      <c r="J14" s="132"/>
      <c r="K14" s="62">
        <f>IF(Tabela1352367891011[[#This Row],[2]]="O",Tabela1352367891011[[#This Row],[5]]+Tabela1352367891011[[#This Row],[7]],0)</f>
        <v>0</v>
      </c>
      <c r="L14" s="63">
        <f>IF(Tabela1352367891011[[#This Row],[2]]="O",Tabela1352367891011[[#This Row],[6]]+Tabela1352367891011[[#This Row],[8]],0)</f>
        <v>0</v>
      </c>
      <c r="M14" s="63">
        <f>IF(Tabela1352367891011[[#This Row],[2]]="SSR",Tabela1352367891011[[#This Row],[5]]+Tabela1352367891011[[#This Row],[7]],0)</f>
        <v>0</v>
      </c>
      <c r="N14" s="63">
        <f>IF(Tabela1352367891011[[#This Row],[2]]="SSR",Tabela1352367891011[[#This Row],[6]]+Tabela1352367891011[[#This Row],[8]],0)</f>
        <v>0</v>
      </c>
      <c r="O14" s="63">
        <f>IF(Tabela1352367891011[[#This Row],[2]]="S",Tabela1352367891011[[#This Row],[5]]+Tabela1352367891011[[#This Row],[7]],0)</f>
        <v>0</v>
      </c>
      <c r="P14" s="63">
        <f>IF(Tabela1352367891011[[#This Row],[2]]="S",Tabela1352367891011[[#This Row],[6]]+Tabela1352367891011[[#This Row],[8]],0)</f>
        <v>0</v>
      </c>
      <c r="Q14" s="63">
        <f>IF(Tabela1352367891011[[#This Row],[2]]="M",Tabela1352367891011[[#This Row],[5]]+Tabela1352367891011[[#This Row],[7]],0)</f>
        <v>0</v>
      </c>
      <c r="R14" s="63">
        <f>IF(Tabela1352367891011[[#This Row],[2]]="M",Tabela1352367891011[[#This Row],[6]]+Tabela1352367891011[[#This Row],[8]],0)</f>
        <v>0</v>
      </c>
      <c r="S14" s="63">
        <f>IF(Tabela1352367891011[[#This Row],[2]]="Z",Tabela1352367891011[[#This Row],[5]]+Tabela1352367891011[[#This Row],[7]],0)</f>
        <v>0</v>
      </c>
      <c r="T14" s="64">
        <f>IF(Tabela1352367891011[[#This Row],[2]]="Z",Tabela1352367891011[[#This Row],[6]]+Tabela1352367891011[[#This Row],[8]],0)</f>
        <v>0</v>
      </c>
      <c r="U14" s="80">
        <f>IF(Tabela1352367891011[[#This Row],[2]]="DG",Tabela1352367891011[[#This Row],[5]]+Tabela1352367891011[[#This Row],[7]],0)</f>
        <v>0</v>
      </c>
      <c r="V14" s="112">
        <f>IF(Tabela1352367891011[[#This Row],[2]]="DG",Tabela1352367891011[[#This Row],[6]]+Tabela1352367891011[[#This Row],[8]],0)</f>
        <v>0</v>
      </c>
    </row>
    <row r="15" spans="1:22" ht="20.100000000000001" customHeight="1">
      <c r="A15" s="22">
        <f t="shared" si="0"/>
        <v>7</v>
      </c>
      <c r="B15" s="98"/>
      <c r="C15" s="11"/>
      <c r="D15" s="11"/>
      <c r="E15" s="17"/>
      <c r="F15" s="17"/>
      <c r="G15" s="17"/>
      <c r="H15" s="17"/>
      <c r="I15" s="58"/>
      <c r="J15" s="132"/>
      <c r="K15" s="62">
        <f>IF(Tabela1352367891011[[#This Row],[2]]="O",Tabela1352367891011[[#This Row],[5]]+Tabela1352367891011[[#This Row],[7]],0)</f>
        <v>0</v>
      </c>
      <c r="L15" s="63">
        <f>IF(Tabela1352367891011[[#This Row],[2]]="O",Tabela1352367891011[[#This Row],[6]]+Tabela1352367891011[[#This Row],[8]],0)</f>
        <v>0</v>
      </c>
      <c r="M15" s="63">
        <f>IF(Tabela1352367891011[[#This Row],[2]]="SSR",Tabela1352367891011[[#This Row],[5]]+Tabela1352367891011[[#This Row],[7]],0)</f>
        <v>0</v>
      </c>
      <c r="N15" s="63">
        <f>IF(Tabela1352367891011[[#This Row],[2]]="SSR",Tabela1352367891011[[#This Row],[6]]+Tabela1352367891011[[#This Row],[8]],0)</f>
        <v>0</v>
      </c>
      <c r="O15" s="63">
        <f>IF(Tabela1352367891011[[#This Row],[2]]="S",Tabela1352367891011[[#This Row],[5]]+Tabela1352367891011[[#This Row],[7]],0)</f>
        <v>0</v>
      </c>
      <c r="P15" s="63">
        <f>IF(Tabela1352367891011[[#This Row],[2]]="S",Tabela1352367891011[[#This Row],[6]]+Tabela1352367891011[[#This Row],[8]],0)</f>
        <v>0</v>
      </c>
      <c r="Q15" s="63">
        <f>IF(Tabela1352367891011[[#This Row],[2]]="M",Tabela1352367891011[[#This Row],[5]]+Tabela1352367891011[[#This Row],[7]],0)</f>
        <v>0</v>
      </c>
      <c r="R15" s="63">
        <f>IF(Tabela1352367891011[[#This Row],[2]]="M",Tabela1352367891011[[#This Row],[6]]+Tabela1352367891011[[#This Row],[8]],0)</f>
        <v>0</v>
      </c>
      <c r="S15" s="63">
        <f>IF(Tabela1352367891011[[#This Row],[2]]="Z",Tabela1352367891011[[#This Row],[5]]+Tabela1352367891011[[#This Row],[7]],0)</f>
        <v>0</v>
      </c>
      <c r="T15" s="64">
        <f>IF(Tabela1352367891011[[#This Row],[2]]="Z",Tabela1352367891011[[#This Row],[6]]+Tabela1352367891011[[#This Row],[8]],0)</f>
        <v>0</v>
      </c>
      <c r="U15" s="80">
        <f>IF(Tabela1352367891011[[#This Row],[2]]="DG",Tabela1352367891011[[#This Row],[5]]+Tabela1352367891011[[#This Row],[7]],0)</f>
        <v>0</v>
      </c>
      <c r="V15" s="112">
        <f>IF(Tabela1352367891011[[#This Row],[2]]="DG",Tabela1352367891011[[#This Row],[6]]+Tabela1352367891011[[#This Row],[8]],0)</f>
        <v>0</v>
      </c>
    </row>
    <row r="16" spans="1:22" ht="20.100000000000001" customHeight="1">
      <c r="A16" s="22">
        <f t="shared" si="0"/>
        <v>8</v>
      </c>
      <c r="B16" s="98"/>
      <c r="C16" s="11"/>
      <c r="D16" s="11"/>
      <c r="E16" s="17"/>
      <c r="F16" s="17"/>
      <c r="G16" s="17"/>
      <c r="H16" s="17"/>
      <c r="I16" s="58"/>
      <c r="J16" s="132"/>
      <c r="K16" s="62">
        <f>IF(Tabela1352367891011[[#This Row],[2]]="O",Tabela1352367891011[[#This Row],[5]]+Tabela1352367891011[[#This Row],[7]],0)</f>
        <v>0</v>
      </c>
      <c r="L16" s="63">
        <f>IF(Tabela1352367891011[[#This Row],[2]]="O",Tabela1352367891011[[#This Row],[6]]+Tabela1352367891011[[#This Row],[8]],0)</f>
        <v>0</v>
      </c>
      <c r="M16" s="63">
        <f>IF(Tabela1352367891011[[#This Row],[2]]="SSR",Tabela1352367891011[[#This Row],[5]]+Tabela1352367891011[[#This Row],[7]],0)</f>
        <v>0</v>
      </c>
      <c r="N16" s="63">
        <f>IF(Tabela1352367891011[[#This Row],[2]]="SSR",Tabela1352367891011[[#This Row],[6]]+Tabela1352367891011[[#This Row],[8]],0)</f>
        <v>0</v>
      </c>
      <c r="O16" s="63">
        <f>IF(Tabela1352367891011[[#This Row],[2]]="S",Tabela1352367891011[[#This Row],[5]]+Tabela1352367891011[[#This Row],[7]],0)</f>
        <v>0</v>
      </c>
      <c r="P16" s="63">
        <f>IF(Tabela1352367891011[[#This Row],[2]]="S",Tabela1352367891011[[#This Row],[6]]+Tabela1352367891011[[#This Row],[8]],0)</f>
        <v>0</v>
      </c>
      <c r="Q16" s="63">
        <f>IF(Tabela1352367891011[[#This Row],[2]]="M",Tabela1352367891011[[#This Row],[5]]+Tabela1352367891011[[#This Row],[7]],0)</f>
        <v>0</v>
      </c>
      <c r="R16" s="63">
        <f>IF(Tabela1352367891011[[#This Row],[2]]="M",Tabela1352367891011[[#This Row],[6]]+Tabela1352367891011[[#This Row],[8]],0)</f>
        <v>0</v>
      </c>
      <c r="S16" s="63">
        <f>IF(Tabela1352367891011[[#This Row],[2]]="Z",Tabela1352367891011[[#This Row],[5]]+Tabela1352367891011[[#This Row],[7]],0)</f>
        <v>0</v>
      </c>
      <c r="T16" s="64">
        <f>IF(Tabela1352367891011[[#This Row],[2]]="Z",Tabela1352367891011[[#This Row],[6]]+Tabela1352367891011[[#This Row],[8]],0)</f>
        <v>0</v>
      </c>
      <c r="U16" s="80">
        <f>IF(Tabela1352367891011[[#This Row],[2]]="DG",Tabela1352367891011[[#This Row],[5]]+Tabela1352367891011[[#This Row],[7]],0)</f>
        <v>0</v>
      </c>
      <c r="V16" s="112">
        <f>IF(Tabela1352367891011[[#This Row],[2]]="DG",Tabela1352367891011[[#This Row],[6]]+Tabela1352367891011[[#This Row],[8]],0)</f>
        <v>0</v>
      </c>
    </row>
    <row r="17" spans="1:22" ht="20.100000000000001" customHeight="1">
      <c r="A17" s="22">
        <f t="shared" si="0"/>
        <v>9</v>
      </c>
      <c r="B17" s="98"/>
      <c r="C17" s="11"/>
      <c r="D17" s="11"/>
      <c r="E17" s="17"/>
      <c r="F17" s="17"/>
      <c r="G17" s="17"/>
      <c r="H17" s="17"/>
      <c r="I17" s="58"/>
      <c r="J17" s="132"/>
      <c r="K17" s="62">
        <f>IF(Tabela1352367891011[[#This Row],[2]]="O",Tabela1352367891011[[#This Row],[5]]+Tabela1352367891011[[#This Row],[7]],0)</f>
        <v>0</v>
      </c>
      <c r="L17" s="63">
        <f>IF(Tabela1352367891011[[#This Row],[2]]="O",Tabela1352367891011[[#This Row],[6]]+Tabela1352367891011[[#This Row],[8]],0)</f>
        <v>0</v>
      </c>
      <c r="M17" s="63">
        <f>IF(Tabela1352367891011[[#This Row],[2]]="SSR",Tabela1352367891011[[#This Row],[5]]+Tabela1352367891011[[#This Row],[7]],0)</f>
        <v>0</v>
      </c>
      <c r="N17" s="63">
        <f>IF(Tabela1352367891011[[#This Row],[2]]="SSR",Tabela1352367891011[[#This Row],[6]]+Tabela1352367891011[[#This Row],[8]],0)</f>
        <v>0</v>
      </c>
      <c r="O17" s="63">
        <f>IF(Tabela1352367891011[[#This Row],[2]]="S",Tabela1352367891011[[#This Row],[5]]+Tabela1352367891011[[#This Row],[7]],0)</f>
        <v>0</v>
      </c>
      <c r="P17" s="63">
        <f>IF(Tabela1352367891011[[#This Row],[2]]="S",Tabela1352367891011[[#This Row],[6]]+Tabela1352367891011[[#This Row],[8]],0)</f>
        <v>0</v>
      </c>
      <c r="Q17" s="63">
        <f>IF(Tabela1352367891011[[#This Row],[2]]="M",Tabela1352367891011[[#This Row],[5]]+Tabela1352367891011[[#This Row],[7]],0)</f>
        <v>0</v>
      </c>
      <c r="R17" s="63">
        <f>IF(Tabela1352367891011[[#This Row],[2]]="M",Tabela1352367891011[[#This Row],[6]]+Tabela1352367891011[[#This Row],[8]],0)</f>
        <v>0</v>
      </c>
      <c r="S17" s="63">
        <f>IF(Tabela1352367891011[[#This Row],[2]]="Z",Tabela1352367891011[[#This Row],[5]]+Tabela1352367891011[[#This Row],[7]],0)</f>
        <v>0</v>
      </c>
      <c r="T17" s="64">
        <f>IF(Tabela1352367891011[[#This Row],[2]]="Z",Tabela1352367891011[[#This Row],[6]]+Tabela1352367891011[[#This Row],[8]],0)</f>
        <v>0</v>
      </c>
      <c r="U17" s="80">
        <f>IF(Tabela1352367891011[[#This Row],[2]]="DG",Tabela1352367891011[[#This Row],[5]]+Tabela1352367891011[[#This Row],[7]],0)</f>
        <v>0</v>
      </c>
      <c r="V17" s="112">
        <f>IF(Tabela1352367891011[[#This Row],[2]]="DG",Tabela1352367891011[[#This Row],[6]]+Tabela1352367891011[[#This Row],[8]],0)</f>
        <v>0</v>
      </c>
    </row>
    <row r="18" spans="1:22" ht="20.100000000000001" customHeight="1">
      <c r="A18" s="22">
        <f t="shared" si="0"/>
        <v>10</v>
      </c>
      <c r="B18" s="98"/>
      <c r="C18" s="11"/>
      <c r="D18" s="11"/>
      <c r="E18" s="17"/>
      <c r="F18" s="17"/>
      <c r="G18" s="17"/>
      <c r="H18" s="17"/>
      <c r="I18" s="58"/>
      <c r="J18" s="132"/>
      <c r="K18" s="62">
        <f>IF(Tabela1352367891011[[#This Row],[2]]="O",Tabela1352367891011[[#This Row],[5]]+Tabela1352367891011[[#This Row],[7]],0)</f>
        <v>0</v>
      </c>
      <c r="L18" s="63">
        <f>IF(Tabela1352367891011[[#This Row],[2]]="O",Tabela1352367891011[[#This Row],[6]]+Tabela1352367891011[[#This Row],[8]],0)</f>
        <v>0</v>
      </c>
      <c r="M18" s="63">
        <f>IF(Tabela1352367891011[[#This Row],[2]]="SSR",Tabela1352367891011[[#This Row],[5]]+Tabela1352367891011[[#This Row],[7]],0)</f>
        <v>0</v>
      </c>
      <c r="N18" s="63">
        <f>IF(Tabela1352367891011[[#This Row],[2]]="SSR",Tabela1352367891011[[#This Row],[6]]+Tabela1352367891011[[#This Row],[8]],0)</f>
        <v>0</v>
      </c>
      <c r="O18" s="63">
        <f>IF(Tabela1352367891011[[#This Row],[2]]="S",Tabela1352367891011[[#This Row],[5]]+Tabela1352367891011[[#This Row],[7]],0)</f>
        <v>0</v>
      </c>
      <c r="P18" s="63">
        <f>IF(Tabela1352367891011[[#This Row],[2]]="S",Tabela1352367891011[[#This Row],[6]]+Tabela1352367891011[[#This Row],[8]],0)</f>
        <v>0</v>
      </c>
      <c r="Q18" s="63">
        <f>IF(Tabela1352367891011[[#This Row],[2]]="M",Tabela1352367891011[[#This Row],[5]]+Tabela1352367891011[[#This Row],[7]],0)</f>
        <v>0</v>
      </c>
      <c r="R18" s="63">
        <f>IF(Tabela1352367891011[[#This Row],[2]]="M",Tabela1352367891011[[#This Row],[6]]+Tabela1352367891011[[#This Row],[8]],0)</f>
        <v>0</v>
      </c>
      <c r="S18" s="63">
        <f>IF(Tabela1352367891011[[#This Row],[2]]="Z",Tabela1352367891011[[#This Row],[5]]+Tabela1352367891011[[#This Row],[7]],0)</f>
        <v>0</v>
      </c>
      <c r="T18" s="64">
        <f>IF(Tabela1352367891011[[#This Row],[2]]="Z",Tabela1352367891011[[#This Row],[6]]+Tabela1352367891011[[#This Row],[8]],0)</f>
        <v>0</v>
      </c>
      <c r="U18" s="80">
        <f>IF(Tabela1352367891011[[#This Row],[2]]="DG",Tabela1352367891011[[#This Row],[5]]+Tabela1352367891011[[#This Row],[7]],0)</f>
        <v>0</v>
      </c>
      <c r="V18" s="112">
        <f>IF(Tabela1352367891011[[#This Row],[2]]="DG",Tabela1352367891011[[#This Row],[6]]+Tabela1352367891011[[#This Row],[8]],0)</f>
        <v>0</v>
      </c>
    </row>
    <row r="19" spans="1:22" ht="20.100000000000001" customHeight="1">
      <c r="A19" s="22">
        <f t="shared" si="0"/>
        <v>11</v>
      </c>
      <c r="B19" s="98"/>
      <c r="C19" s="11"/>
      <c r="D19" s="11"/>
      <c r="E19" s="17"/>
      <c r="F19" s="17"/>
      <c r="G19" s="17"/>
      <c r="H19" s="17"/>
      <c r="I19" s="58"/>
      <c r="J19" s="132"/>
      <c r="K19" s="62">
        <f>IF(Tabela1352367891011[[#This Row],[2]]="O",Tabela1352367891011[[#This Row],[5]]+Tabela1352367891011[[#This Row],[7]],0)</f>
        <v>0</v>
      </c>
      <c r="L19" s="63">
        <f>IF(Tabela1352367891011[[#This Row],[2]]="O",Tabela1352367891011[[#This Row],[6]]+Tabela1352367891011[[#This Row],[8]],0)</f>
        <v>0</v>
      </c>
      <c r="M19" s="63">
        <f>IF(Tabela1352367891011[[#This Row],[2]]="SSR",Tabela1352367891011[[#This Row],[5]]+Tabela1352367891011[[#This Row],[7]],0)</f>
        <v>0</v>
      </c>
      <c r="N19" s="63">
        <f>IF(Tabela1352367891011[[#This Row],[2]]="SSR",Tabela1352367891011[[#This Row],[6]]+Tabela1352367891011[[#This Row],[8]],0)</f>
        <v>0</v>
      </c>
      <c r="O19" s="63">
        <f>IF(Tabela1352367891011[[#This Row],[2]]="S",Tabela1352367891011[[#This Row],[5]]+Tabela1352367891011[[#This Row],[7]],0)</f>
        <v>0</v>
      </c>
      <c r="P19" s="63">
        <f>IF(Tabela1352367891011[[#This Row],[2]]="S",Tabela1352367891011[[#This Row],[6]]+Tabela1352367891011[[#This Row],[8]],0)</f>
        <v>0</v>
      </c>
      <c r="Q19" s="63">
        <f>IF(Tabela1352367891011[[#This Row],[2]]="M",Tabela1352367891011[[#This Row],[5]]+Tabela1352367891011[[#This Row],[7]],0)</f>
        <v>0</v>
      </c>
      <c r="R19" s="63">
        <f>IF(Tabela1352367891011[[#This Row],[2]]="M",Tabela1352367891011[[#This Row],[6]]+Tabela1352367891011[[#This Row],[8]],0)</f>
        <v>0</v>
      </c>
      <c r="S19" s="63">
        <f>IF(Tabela1352367891011[[#This Row],[2]]="Z",Tabela1352367891011[[#This Row],[5]]+Tabela1352367891011[[#This Row],[7]],0)</f>
        <v>0</v>
      </c>
      <c r="T19" s="64">
        <f>IF(Tabela1352367891011[[#This Row],[2]]="Z",Tabela1352367891011[[#This Row],[6]]+Tabela1352367891011[[#This Row],[8]],0)</f>
        <v>0</v>
      </c>
      <c r="U19" s="80">
        <f>IF(Tabela1352367891011[[#This Row],[2]]="DG",Tabela1352367891011[[#This Row],[5]]+Tabela1352367891011[[#This Row],[7]],0)</f>
        <v>0</v>
      </c>
      <c r="V19" s="112">
        <f>IF(Tabela1352367891011[[#This Row],[2]]="DG",Tabela1352367891011[[#This Row],[6]]+Tabela1352367891011[[#This Row],[8]],0)</f>
        <v>0</v>
      </c>
    </row>
    <row r="20" spans="1:22" ht="20.100000000000001" customHeight="1">
      <c r="A20" s="22">
        <f t="shared" si="0"/>
        <v>12</v>
      </c>
      <c r="B20" s="98"/>
      <c r="C20" s="11"/>
      <c r="D20" s="11"/>
      <c r="E20" s="17"/>
      <c r="F20" s="17"/>
      <c r="G20" s="17"/>
      <c r="H20" s="17"/>
      <c r="I20" s="58"/>
      <c r="J20" s="132"/>
      <c r="K20" s="62">
        <f>IF(Tabela1352367891011[[#This Row],[2]]="O",Tabela1352367891011[[#This Row],[5]]+Tabela1352367891011[[#This Row],[7]],0)</f>
        <v>0</v>
      </c>
      <c r="L20" s="63">
        <f>IF(Tabela1352367891011[[#This Row],[2]]="O",Tabela1352367891011[[#This Row],[6]]+Tabela1352367891011[[#This Row],[8]],0)</f>
        <v>0</v>
      </c>
      <c r="M20" s="63">
        <f>IF(Tabela1352367891011[[#This Row],[2]]="SSR",Tabela1352367891011[[#This Row],[5]]+Tabela1352367891011[[#This Row],[7]],0)</f>
        <v>0</v>
      </c>
      <c r="N20" s="63">
        <f>IF(Tabela1352367891011[[#This Row],[2]]="SSR",Tabela1352367891011[[#This Row],[6]]+Tabela1352367891011[[#This Row],[8]],0)</f>
        <v>0</v>
      </c>
      <c r="O20" s="63">
        <f>IF(Tabela1352367891011[[#This Row],[2]]="S",Tabela1352367891011[[#This Row],[5]]+Tabela1352367891011[[#This Row],[7]],0)</f>
        <v>0</v>
      </c>
      <c r="P20" s="63">
        <f>IF(Tabela1352367891011[[#This Row],[2]]="S",Tabela1352367891011[[#This Row],[6]]+Tabela1352367891011[[#This Row],[8]],0)</f>
        <v>0</v>
      </c>
      <c r="Q20" s="63">
        <f>IF(Tabela1352367891011[[#This Row],[2]]="M",Tabela1352367891011[[#This Row],[5]]+Tabela1352367891011[[#This Row],[7]],0)</f>
        <v>0</v>
      </c>
      <c r="R20" s="63">
        <f>IF(Tabela1352367891011[[#This Row],[2]]="M",Tabela1352367891011[[#This Row],[6]]+Tabela1352367891011[[#This Row],[8]],0)</f>
        <v>0</v>
      </c>
      <c r="S20" s="63">
        <f>IF(Tabela1352367891011[[#This Row],[2]]="Z",Tabela1352367891011[[#This Row],[5]]+Tabela1352367891011[[#This Row],[7]],0)</f>
        <v>0</v>
      </c>
      <c r="T20" s="64">
        <f>IF(Tabela1352367891011[[#This Row],[2]]="Z",Tabela1352367891011[[#This Row],[6]]+Tabela1352367891011[[#This Row],[8]],0)</f>
        <v>0</v>
      </c>
      <c r="U20" s="80">
        <f>IF(Tabela1352367891011[[#This Row],[2]]="DG",Tabela1352367891011[[#This Row],[5]]+Tabela1352367891011[[#This Row],[7]],0)</f>
        <v>0</v>
      </c>
      <c r="V20" s="112">
        <f>IF(Tabela1352367891011[[#This Row],[2]]="DG",Tabela1352367891011[[#This Row],[6]]+Tabela1352367891011[[#This Row],[8]],0)</f>
        <v>0</v>
      </c>
    </row>
    <row r="21" spans="1:22" ht="20.100000000000001" customHeight="1">
      <c r="A21" s="22">
        <f t="shared" si="0"/>
        <v>13</v>
      </c>
      <c r="B21" s="98"/>
      <c r="C21" s="11"/>
      <c r="D21" s="11"/>
      <c r="E21" s="17"/>
      <c r="F21" s="17"/>
      <c r="G21" s="17"/>
      <c r="H21" s="17"/>
      <c r="I21" s="58"/>
      <c r="J21" s="132"/>
      <c r="K21" s="62">
        <f>IF(Tabela1352367891011[[#This Row],[2]]="O",Tabela1352367891011[[#This Row],[5]]+Tabela1352367891011[[#This Row],[7]],0)</f>
        <v>0</v>
      </c>
      <c r="L21" s="63">
        <f>IF(Tabela1352367891011[[#This Row],[2]]="O",Tabela1352367891011[[#This Row],[6]]+Tabela1352367891011[[#This Row],[8]],0)</f>
        <v>0</v>
      </c>
      <c r="M21" s="63">
        <f>IF(Tabela1352367891011[[#This Row],[2]]="SSR",Tabela1352367891011[[#This Row],[5]]+Tabela1352367891011[[#This Row],[7]],0)</f>
        <v>0</v>
      </c>
      <c r="N21" s="63">
        <f>IF(Tabela1352367891011[[#This Row],[2]]="SSR",Tabela1352367891011[[#This Row],[6]]+Tabela1352367891011[[#This Row],[8]],0)</f>
        <v>0</v>
      </c>
      <c r="O21" s="63">
        <f>IF(Tabela1352367891011[[#This Row],[2]]="S",Tabela1352367891011[[#This Row],[5]]+Tabela1352367891011[[#This Row],[7]],0)</f>
        <v>0</v>
      </c>
      <c r="P21" s="63">
        <f>IF(Tabela1352367891011[[#This Row],[2]]="S",Tabela1352367891011[[#This Row],[6]]+Tabela1352367891011[[#This Row],[8]],0)</f>
        <v>0</v>
      </c>
      <c r="Q21" s="63">
        <f>IF(Tabela1352367891011[[#This Row],[2]]="M",Tabela1352367891011[[#This Row],[5]]+Tabela1352367891011[[#This Row],[7]],0)</f>
        <v>0</v>
      </c>
      <c r="R21" s="63">
        <f>IF(Tabela1352367891011[[#This Row],[2]]="M",Tabela1352367891011[[#This Row],[6]]+Tabela1352367891011[[#This Row],[8]],0)</f>
        <v>0</v>
      </c>
      <c r="S21" s="63">
        <f>IF(Tabela1352367891011[[#This Row],[2]]="Z",Tabela1352367891011[[#This Row],[5]]+Tabela1352367891011[[#This Row],[7]],0)</f>
        <v>0</v>
      </c>
      <c r="T21" s="64">
        <f>IF(Tabela1352367891011[[#This Row],[2]]="Z",Tabela1352367891011[[#This Row],[6]]+Tabela1352367891011[[#This Row],[8]],0)</f>
        <v>0</v>
      </c>
      <c r="U21" s="80">
        <f>IF(Tabela1352367891011[[#This Row],[2]]="DG",Tabela1352367891011[[#This Row],[5]]+Tabela1352367891011[[#This Row],[7]],0)</f>
        <v>0</v>
      </c>
      <c r="V21" s="112">
        <f>IF(Tabela1352367891011[[#This Row],[2]]="DG",Tabela1352367891011[[#This Row],[6]]+Tabela1352367891011[[#This Row],[8]],0)</f>
        <v>0</v>
      </c>
    </row>
    <row r="22" spans="1:22" ht="20.100000000000001" customHeight="1">
      <c r="A22" s="22">
        <f t="shared" si="0"/>
        <v>14</v>
      </c>
      <c r="B22" s="98"/>
      <c r="C22" s="11"/>
      <c r="D22" s="11"/>
      <c r="E22" s="17"/>
      <c r="F22" s="17"/>
      <c r="G22" s="17"/>
      <c r="H22" s="17"/>
      <c r="I22" s="58"/>
      <c r="J22" s="132"/>
      <c r="K22" s="62">
        <f>IF(Tabela1352367891011[[#This Row],[2]]="O",Tabela1352367891011[[#This Row],[5]]+Tabela1352367891011[[#This Row],[7]],0)</f>
        <v>0</v>
      </c>
      <c r="L22" s="63">
        <f>IF(Tabela1352367891011[[#This Row],[2]]="O",Tabela1352367891011[[#This Row],[6]]+Tabela1352367891011[[#This Row],[8]],0)</f>
        <v>0</v>
      </c>
      <c r="M22" s="63">
        <f>IF(Tabela1352367891011[[#This Row],[2]]="SSR",Tabela1352367891011[[#This Row],[5]]+Tabela1352367891011[[#This Row],[7]],0)</f>
        <v>0</v>
      </c>
      <c r="N22" s="63">
        <f>IF(Tabela1352367891011[[#This Row],[2]]="SSR",Tabela1352367891011[[#This Row],[6]]+Tabela1352367891011[[#This Row],[8]],0)</f>
        <v>0</v>
      </c>
      <c r="O22" s="63">
        <f>IF(Tabela1352367891011[[#This Row],[2]]="S",Tabela1352367891011[[#This Row],[5]]+Tabela1352367891011[[#This Row],[7]],0)</f>
        <v>0</v>
      </c>
      <c r="P22" s="63">
        <f>IF(Tabela1352367891011[[#This Row],[2]]="S",Tabela1352367891011[[#This Row],[6]]+Tabela1352367891011[[#This Row],[8]],0)</f>
        <v>0</v>
      </c>
      <c r="Q22" s="63">
        <f>IF(Tabela1352367891011[[#This Row],[2]]="M",Tabela1352367891011[[#This Row],[5]]+Tabela1352367891011[[#This Row],[7]],0)</f>
        <v>0</v>
      </c>
      <c r="R22" s="63">
        <f>IF(Tabela1352367891011[[#This Row],[2]]="M",Tabela1352367891011[[#This Row],[6]]+Tabela1352367891011[[#This Row],[8]],0)</f>
        <v>0</v>
      </c>
      <c r="S22" s="63">
        <f>IF(Tabela1352367891011[[#This Row],[2]]="Z",Tabela1352367891011[[#This Row],[5]]+Tabela1352367891011[[#This Row],[7]],0)</f>
        <v>0</v>
      </c>
      <c r="T22" s="64">
        <f>IF(Tabela1352367891011[[#This Row],[2]]="Z",Tabela1352367891011[[#This Row],[6]]+Tabela1352367891011[[#This Row],[8]],0)</f>
        <v>0</v>
      </c>
      <c r="U22" s="80">
        <f>IF(Tabela1352367891011[[#This Row],[2]]="DG",Tabela1352367891011[[#This Row],[5]]+Tabela1352367891011[[#This Row],[7]],0)</f>
        <v>0</v>
      </c>
      <c r="V22" s="112">
        <f>IF(Tabela1352367891011[[#This Row],[2]]="DG",Tabela1352367891011[[#This Row],[6]]+Tabela1352367891011[[#This Row],[8]],0)</f>
        <v>0</v>
      </c>
    </row>
    <row r="23" spans="1:22" ht="20.100000000000001" customHeight="1">
      <c r="A23" s="22">
        <f t="shared" si="0"/>
        <v>15</v>
      </c>
      <c r="B23" s="98"/>
      <c r="C23" s="11"/>
      <c r="D23" s="11"/>
      <c r="E23" s="17"/>
      <c r="F23" s="17"/>
      <c r="G23" s="17"/>
      <c r="H23" s="17"/>
      <c r="I23" s="58"/>
      <c r="J23" s="132"/>
      <c r="K23" s="62">
        <f>IF(Tabela1352367891011[[#This Row],[2]]="O",Tabela1352367891011[[#This Row],[5]]+Tabela1352367891011[[#This Row],[7]],0)</f>
        <v>0</v>
      </c>
      <c r="L23" s="63">
        <f>IF(Tabela1352367891011[[#This Row],[2]]="O",Tabela1352367891011[[#This Row],[6]]+Tabela1352367891011[[#This Row],[8]],0)</f>
        <v>0</v>
      </c>
      <c r="M23" s="63">
        <f>IF(Tabela1352367891011[[#This Row],[2]]="SSR",Tabela1352367891011[[#This Row],[5]]+Tabela1352367891011[[#This Row],[7]],0)</f>
        <v>0</v>
      </c>
      <c r="N23" s="63">
        <f>IF(Tabela1352367891011[[#This Row],[2]]="SSR",Tabela1352367891011[[#This Row],[6]]+Tabela1352367891011[[#This Row],[8]],0)</f>
        <v>0</v>
      </c>
      <c r="O23" s="63">
        <f>IF(Tabela1352367891011[[#This Row],[2]]="S",Tabela1352367891011[[#This Row],[5]]+Tabela1352367891011[[#This Row],[7]],0)</f>
        <v>0</v>
      </c>
      <c r="P23" s="63">
        <f>IF(Tabela1352367891011[[#This Row],[2]]="S",Tabela1352367891011[[#This Row],[6]]+Tabela1352367891011[[#This Row],[8]],0)</f>
        <v>0</v>
      </c>
      <c r="Q23" s="63">
        <f>IF(Tabela1352367891011[[#This Row],[2]]="M",Tabela1352367891011[[#This Row],[5]]+Tabela1352367891011[[#This Row],[7]],0)</f>
        <v>0</v>
      </c>
      <c r="R23" s="63">
        <f>IF(Tabela1352367891011[[#This Row],[2]]="M",Tabela1352367891011[[#This Row],[6]]+Tabela1352367891011[[#This Row],[8]],0)</f>
        <v>0</v>
      </c>
      <c r="S23" s="63">
        <f>IF(Tabela1352367891011[[#This Row],[2]]="Z",Tabela1352367891011[[#This Row],[5]]+Tabela1352367891011[[#This Row],[7]],0)</f>
        <v>0</v>
      </c>
      <c r="T23" s="64">
        <f>IF(Tabela1352367891011[[#This Row],[2]]="Z",Tabela1352367891011[[#This Row],[6]]+Tabela1352367891011[[#This Row],[8]],0)</f>
        <v>0</v>
      </c>
      <c r="U23" s="80">
        <f>IF(Tabela1352367891011[[#This Row],[2]]="DG",Tabela1352367891011[[#This Row],[5]]+Tabela1352367891011[[#This Row],[7]],0)</f>
        <v>0</v>
      </c>
      <c r="V23" s="112">
        <f>IF(Tabela1352367891011[[#This Row],[2]]="DG",Tabela1352367891011[[#This Row],[6]]+Tabela1352367891011[[#This Row],[8]],0)</f>
        <v>0</v>
      </c>
    </row>
    <row r="24" spans="1:22" ht="20.100000000000001" customHeight="1">
      <c r="A24" s="22">
        <f t="shared" si="0"/>
        <v>16</v>
      </c>
      <c r="B24" s="98"/>
      <c r="C24" s="11"/>
      <c r="D24" s="11"/>
      <c r="E24" s="17"/>
      <c r="F24" s="17"/>
      <c r="G24" s="17"/>
      <c r="H24" s="17"/>
      <c r="I24" s="58"/>
      <c r="J24" s="132"/>
      <c r="K24" s="62">
        <f>IF(Tabela1352367891011[[#This Row],[2]]="O",Tabela1352367891011[[#This Row],[5]]+Tabela1352367891011[[#This Row],[7]],0)</f>
        <v>0</v>
      </c>
      <c r="L24" s="63">
        <f>IF(Tabela1352367891011[[#This Row],[2]]="O",Tabela1352367891011[[#This Row],[6]]+Tabela1352367891011[[#This Row],[8]],0)</f>
        <v>0</v>
      </c>
      <c r="M24" s="63">
        <f>IF(Tabela1352367891011[[#This Row],[2]]="SSR",Tabela1352367891011[[#This Row],[5]]+Tabela1352367891011[[#This Row],[7]],0)</f>
        <v>0</v>
      </c>
      <c r="N24" s="63">
        <f>IF(Tabela1352367891011[[#This Row],[2]]="SSR",Tabela1352367891011[[#This Row],[6]]+Tabela1352367891011[[#This Row],[8]],0)</f>
        <v>0</v>
      </c>
      <c r="O24" s="63">
        <f>IF(Tabela1352367891011[[#This Row],[2]]="S",Tabela1352367891011[[#This Row],[5]]+Tabela1352367891011[[#This Row],[7]],0)</f>
        <v>0</v>
      </c>
      <c r="P24" s="63">
        <f>IF(Tabela1352367891011[[#This Row],[2]]="S",Tabela1352367891011[[#This Row],[6]]+Tabela1352367891011[[#This Row],[8]],0)</f>
        <v>0</v>
      </c>
      <c r="Q24" s="63">
        <f>IF(Tabela1352367891011[[#This Row],[2]]="M",Tabela1352367891011[[#This Row],[5]]+Tabela1352367891011[[#This Row],[7]],0)</f>
        <v>0</v>
      </c>
      <c r="R24" s="63">
        <f>IF(Tabela1352367891011[[#This Row],[2]]="M",Tabela1352367891011[[#This Row],[6]]+Tabela1352367891011[[#This Row],[8]],0)</f>
        <v>0</v>
      </c>
      <c r="S24" s="63">
        <f>IF(Tabela1352367891011[[#This Row],[2]]="Z",Tabela1352367891011[[#This Row],[5]]+Tabela1352367891011[[#This Row],[7]],0)</f>
        <v>0</v>
      </c>
      <c r="T24" s="64">
        <f>IF(Tabela1352367891011[[#This Row],[2]]="Z",Tabela1352367891011[[#This Row],[6]]+Tabela1352367891011[[#This Row],[8]],0)</f>
        <v>0</v>
      </c>
      <c r="U24" s="80">
        <f>IF(Tabela1352367891011[[#This Row],[2]]="DG",Tabela1352367891011[[#This Row],[5]]+Tabela1352367891011[[#This Row],[7]],0)</f>
        <v>0</v>
      </c>
      <c r="V24" s="112">
        <f>IF(Tabela1352367891011[[#This Row],[2]]="DG",Tabela1352367891011[[#This Row],[6]]+Tabela1352367891011[[#This Row],[8]],0)</f>
        <v>0</v>
      </c>
    </row>
    <row r="25" spans="1:22" ht="20.100000000000001" customHeight="1">
      <c r="A25" s="22">
        <f t="shared" si="0"/>
        <v>17</v>
      </c>
      <c r="B25" s="98"/>
      <c r="C25" s="11"/>
      <c r="D25" s="11"/>
      <c r="E25" s="17"/>
      <c r="F25" s="17"/>
      <c r="G25" s="17"/>
      <c r="H25" s="17"/>
      <c r="I25" s="58"/>
      <c r="J25" s="132"/>
      <c r="K25" s="62">
        <f>IF(Tabela1352367891011[[#This Row],[2]]="O",Tabela1352367891011[[#This Row],[5]]+Tabela1352367891011[[#This Row],[7]],0)</f>
        <v>0</v>
      </c>
      <c r="L25" s="63">
        <f>IF(Tabela1352367891011[[#This Row],[2]]="O",Tabela1352367891011[[#This Row],[6]]+Tabela1352367891011[[#This Row],[8]],0)</f>
        <v>0</v>
      </c>
      <c r="M25" s="63">
        <f>IF(Tabela1352367891011[[#This Row],[2]]="SSR",Tabela1352367891011[[#This Row],[5]]+Tabela1352367891011[[#This Row],[7]],0)</f>
        <v>0</v>
      </c>
      <c r="N25" s="63">
        <f>IF(Tabela1352367891011[[#This Row],[2]]="SSR",Tabela1352367891011[[#This Row],[6]]+Tabela1352367891011[[#This Row],[8]],0)</f>
        <v>0</v>
      </c>
      <c r="O25" s="63">
        <f>IF(Tabela1352367891011[[#This Row],[2]]="S",Tabela1352367891011[[#This Row],[5]]+Tabela1352367891011[[#This Row],[7]],0)</f>
        <v>0</v>
      </c>
      <c r="P25" s="63">
        <f>IF(Tabela1352367891011[[#This Row],[2]]="S",Tabela1352367891011[[#This Row],[6]]+Tabela1352367891011[[#This Row],[8]],0)</f>
        <v>0</v>
      </c>
      <c r="Q25" s="63">
        <f>IF(Tabela1352367891011[[#This Row],[2]]="M",Tabela1352367891011[[#This Row],[5]]+Tabela1352367891011[[#This Row],[7]],0)</f>
        <v>0</v>
      </c>
      <c r="R25" s="63">
        <f>IF(Tabela1352367891011[[#This Row],[2]]="M",Tabela1352367891011[[#This Row],[6]]+Tabela1352367891011[[#This Row],[8]],0)</f>
        <v>0</v>
      </c>
      <c r="S25" s="63">
        <f>IF(Tabela1352367891011[[#This Row],[2]]="Z",Tabela1352367891011[[#This Row],[5]]+Tabela1352367891011[[#This Row],[7]],0)</f>
        <v>0</v>
      </c>
      <c r="T25" s="64">
        <f>IF(Tabela1352367891011[[#This Row],[2]]="Z",Tabela1352367891011[[#This Row],[6]]+Tabela1352367891011[[#This Row],[8]],0)</f>
        <v>0</v>
      </c>
      <c r="U25" s="80">
        <f>IF(Tabela1352367891011[[#This Row],[2]]="DG",Tabela1352367891011[[#This Row],[5]]+Tabela1352367891011[[#This Row],[7]],0)</f>
        <v>0</v>
      </c>
      <c r="V25" s="112">
        <f>IF(Tabela1352367891011[[#This Row],[2]]="DG",Tabela1352367891011[[#This Row],[6]]+Tabela1352367891011[[#This Row],[8]],0)</f>
        <v>0</v>
      </c>
    </row>
    <row r="26" spans="1:22" ht="20.100000000000001" customHeight="1">
      <c r="A26" s="22">
        <f t="shared" si="0"/>
        <v>18</v>
      </c>
      <c r="B26" s="98"/>
      <c r="C26" s="11"/>
      <c r="D26" s="11"/>
      <c r="E26" s="17"/>
      <c r="F26" s="17"/>
      <c r="G26" s="17"/>
      <c r="H26" s="17"/>
      <c r="I26" s="58"/>
      <c r="J26" s="132"/>
      <c r="K26" s="62">
        <f>IF(Tabela1352367891011[[#This Row],[2]]="O",Tabela1352367891011[[#This Row],[5]]+Tabela1352367891011[[#This Row],[7]],0)</f>
        <v>0</v>
      </c>
      <c r="L26" s="63">
        <f>IF(Tabela1352367891011[[#This Row],[2]]="O",Tabela1352367891011[[#This Row],[6]]+Tabela1352367891011[[#This Row],[8]],0)</f>
        <v>0</v>
      </c>
      <c r="M26" s="63">
        <f>IF(Tabela1352367891011[[#This Row],[2]]="SSR",Tabela1352367891011[[#This Row],[5]]+Tabela1352367891011[[#This Row],[7]],0)</f>
        <v>0</v>
      </c>
      <c r="N26" s="63">
        <f>IF(Tabela1352367891011[[#This Row],[2]]="SSR",Tabela1352367891011[[#This Row],[6]]+Tabela1352367891011[[#This Row],[8]],0)</f>
        <v>0</v>
      </c>
      <c r="O26" s="63">
        <f>IF(Tabela1352367891011[[#This Row],[2]]="S",Tabela1352367891011[[#This Row],[5]]+Tabela1352367891011[[#This Row],[7]],0)</f>
        <v>0</v>
      </c>
      <c r="P26" s="63">
        <f>IF(Tabela1352367891011[[#This Row],[2]]="S",Tabela1352367891011[[#This Row],[6]]+Tabela1352367891011[[#This Row],[8]],0)</f>
        <v>0</v>
      </c>
      <c r="Q26" s="63">
        <f>IF(Tabela1352367891011[[#This Row],[2]]="M",Tabela1352367891011[[#This Row],[5]]+Tabela1352367891011[[#This Row],[7]],0)</f>
        <v>0</v>
      </c>
      <c r="R26" s="63">
        <f>IF(Tabela1352367891011[[#This Row],[2]]="M",Tabela1352367891011[[#This Row],[6]]+Tabela1352367891011[[#This Row],[8]],0)</f>
        <v>0</v>
      </c>
      <c r="S26" s="63">
        <f>IF(Tabela1352367891011[[#This Row],[2]]="Z",Tabela1352367891011[[#This Row],[5]]+Tabela1352367891011[[#This Row],[7]],0)</f>
        <v>0</v>
      </c>
      <c r="T26" s="64">
        <f>IF(Tabela1352367891011[[#This Row],[2]]="Z",Tabela1352367891011[[#This Row],[6]]+Tabela1352367891011[[#This Row],[8]],0)</f>
        <v>0</v>
      </c>
      <c r="U26" s="80">
        <f>IF(Tabela1352367891011[[#This Row],[2]]="DG",Tabela1352367891011[[#This Row],[5]]+Tabela1352367891011[[#This Row],[7]],0)</f>
        <v>0</v>
      </c>
      <c r="V26" s="112">
        <f>IF(Tabela1352367891011[[#This Row],[2]]="DG",Tabela1352367891011[[#This Row],[6]]+Tabela1352367891011[[#This Row],[8]],0)</f>
        <v>0</v>
      </c>
    </row>
    <row r="27" spans="1:22" ht="20.100000000000001" customHeight="1">
      <c r="A27" s="22">
        <f t="shared" si="0"/>
        <v>19</v>
      </c>
      <c r="B27" s="98"/>
      <c r="C27" s="11"/>
      <c r="D27" s="73"/>
      <c r="E27" s="17"/>
      <c r="F27" s="17"/>
      <c r="G27" s="17"/>
      <c r="H27" s="17"/>
      <c r="I27" s="58"/>
      <c r="J27" s="132"/>
      <c r="K27" s="62">
        <f>IF(Tabela1352367891011[[#This Row],[2]]="O",Tabela1352367891011[[#This Row],[5]]+Tabela1352367891011[[#This Row],[7]],0)</f>
        <v>0</v>
      </c>
      <c r="L27" s="63">
        <f>IF(Tabela1352367891011[[#This Row],[2]]="O",Tabela1352367891011[[#This Row],[6]]+Tabela1352367891011[[#This Row],[8]],0)</f>
        <v>0</v>
      </c>
      <c r="M27" s="63">
        <f>IF(Tabela1352367891011[[#This Row],[2]]="SSR",Tabela1352367891011[[#This Row],[5]]+Tabela1352367891011[[#This Row],[7]],0)</f>
        <v>0</v>
      </c>
      <c r="N27" s="63">
        <f>IF(Tabela1352367891011[[#This Row],[2]]="SSR",Tabela1352367891011[[#This Row],[6]]+Tabela1352367891011[[#This Row],[8]],0)</f>
        <v>0</v>
      </c>
      <c r="O27" s="63">
        <f>IF(Tabela1352367891011[[#This Row],[2]]="S",Tabela1352367891011[[#This Row],[5]]+Tabela1352367891011[[#This Row],[7]],0)</f>
        <v>0</v>
      </c>
      <c r="P27" s="63">
        <f>IF(Tabela1352367891011[[#This Row],[2]]="S",Tabela1352367891011[[#This Row],[6]]+Tabela1352367891011[[#This Row],[8]],0)</f>
        <v>0</v>
      </c>
      <c r="Q27" s="63">
        <f>IF(Tabela1352367891011[[#This Row],[2]]="M",Tabela1352367891011[[#This Row],[5]]+Tabela1352367891011[[#This Row],[7]],0)</f>
        <v>0</v>
      </c>
      <c r="R27" s="63">
        <f>IF(Tabela1352367891011[[#This Row],[2]]="M",Tabela1352367891011[[#This Row],[6]]+Tabela1352367891011[[#This Row],[8]],0)</f>
        <v>0</v>
      </c>
      <c r="S27" s="63">
        <f>IF(Tabela1352367891011[[#This Row],[2]]="Z",Tabela1352367891011[[#This Row],[5]]+Tabela1352367891011[[#This Row],[7]],0)</f>
        <v>0</v>
      </c>
      <c r="T27" s="64">
        <f>IF(Tabela1352367891011[[#This Row],[2]]="Z",Tabela1352367891011[[#This Row],[6]]+Tabela1352367891011[[#This Row],[8]],0)</f>
        <v>0</v>
      </c>
      <c r="U27" s="80">
        <f>IF(Tabela1352367891011[[#This Row],[2]]="DG",Tabela1352367891011[[#This Row],[5]]+Tabela1352367891011[[#This Row],[7]],0)</f>
        <v>0</v>
      </c>
      <c r="V27" s="112">
        <f>IF(Tabela1352367891011[[#This Row],[2]]="DG",Tabela1352367891011[[#This Row],[6]]+Tabela1352367891011[[#This Row],[8]],0)</f>
        <v>0</v>
      </c>
    </row>
    <row r="28" spans="1:22" ht="20.100000000000001" customHeight="1">
      <c r="A28" s="22">
        <f t="shared" si="0"/>
        <v>20</v>
      </c>
      <c r="B28" s="98"/>
      <c r="C28" s="11"/>
      <c r="D28" s="73"/>
      <c r="E28" s="17"/>
      <c r="F28" s="17"/>
      <c r="G28" s="17"/>
      <c r="H28" s="17"/>
      <c r="I28" s="58"/>
      <c r="J28" s="132"/>
      <c r="K28" s="62">
        <f>IF(Tabela1352367891011[[#This Row],[2]]="O",Tabela1352367891011[[#This Row],[5]]+Tabela1352367891011[[#This Row],[7]],0)</f>
        <v>0</v>
      </c>
      <c r="L28" s="63">
        <f>IF(Tabela1352367891011[[#This Row],[2]]="O",Tabela1352367891011[[#This Row],[6]]+Tabela1352367891011[[#This Row],[8]],0)</f>
        <v>0</v>
      </c>
      <c r="M28" s="63">
        <f>IF(Tabela1352367891011[[#This Row],[2]]="SSR",Tabela1352367891011[[#This Row],[5]]+Tabela1352367891011[[#This Row],[7]],0)</f>
        <v>0</v>
      </c>
      <c r="N28" s="63">
        <f>IF(Tabela1352367891011[[#This Row],[2]]="SSR",Tabela1352367891011[[#This Row],[6]]+Tabela1352367891011[[#This Row],[8]],0)</f>
        <v>0</v>
      </c>
      <c r="O28" s="63">
        <f>IF(Tabela1352367891011[[#This Row],[2]]="S",Tabela1352367891011[[#This Row],[5]]+Tabela1352367891011[[#This Row],[7]],0)</f>
        <v>0</v>
      </c>
      <c r="P28" s="63">
        <f>IF(Tabela1352367891011[[#This Row],[2]]="S",Tabela1352367891011[[#This Row],[6]]+Tabela1352367891011[[#This Row],[8]],0)</f>
        <v>0</v>
      </c>
      <c r="Q28" s="63">
        <f>IF(Tabela1352367891011[[#This Row],[2]]="M",Tabela1352367891011[[#This Row],[5]]+Tabela1352367891011[[#This Row],[7]],0)</f>
        <v>0</v>
      </c>
      <c r="R28" s="63">
        <f>IF(Tabela1352367891011[[#This Row],[2]]="M",Tabela1352367891011[[#This Row],[6]]+Tabela1352367891011[[#This Row],[8]],0)</f>
        <v>0</v>
      </c>
      <c r="S28" s="63">
        <f>IF(Tabela1352367891011[[#This Row],[2]]="Z",Tabela1352367891011[[#This Row],[5]]+Tabela1352367891011[[#This Row],[7]],0)</f>
        <v>0</v>
      </c>
      <c r="T28" s="64">
        <f>IF(Tabela1352367891011[[#This Row],[2]]="Z",Tabela1352367891011[[#This Row],[6]]+Tabela1352367891011[[#This Row],[8]],0)</f>
        <v>0</v>
      </c>
      <c r="U28" s="80">
        <f>IF(Tabela1352367891011[[#This Row],[2]]="DG",Tabela1352367891011[[#This Row],[5]]+Tabela1352367891011[[#This Row],[7]],0)</f>
        <v>0</v>
      </c>
      <c r="V28" s="112">
        <f>IF(Tabela1352367891011[[#This Row],[2]]="DG",Tabela1352367891011[[#This Row],[6]]+Tabela1352367891011[[#This Row],[8]],0)</f>
        <v>0</v>
      </c>
    </row>
    <row r="29" spans="1:22" ht="20.100000000000001" customHeight="1">
      <c r="A29" s="22">
        <f t="shared" si="0"/>
        <v>21</v>
      </c>
      <c r="B29" s="98"/>
      <c r="C29" s="11"/>
      <c r="D29" s="11"/>
      <c r="E29" s="17"/>
      <c r="F29" s="17"/>
      <c r="G29" s="17"/>
      <c r="H29" s="17"/>
      <c r="I29" s="58"/>
      <c r="J29" s="132"/>
      <c r="K29" s="62">
        <f>IF(Tabela1352367891011[[#This Row],[2]]="O",Tabela1352367891011[[#This Row],[5]]+Tabela1352367891011[[#This Row],[7]],0)</f>
        <v>0</v>
      </c>
      <c r="L29" s="63">
        <f>IF(Tabela1352367891011[[#This Row],[2]]="O",Tabela1352367891011[[#This Row],[6]]+Tabela1352367891011[[#This Row],[8]],0)</f>
        <v>0</v>
      </c>
      <c r="M29" s="63">
        <f>IF(Tabela1352367891011[[#This Row],[2]]="SSR",Tabela1352367891011[[#This Row],[5]]+Tabela1352367891011[[#This Row],[7]],0)</f>
        <v>0</v>
      </c>
      <c r="N29" s="63">
        <f>IF(Tabela1352367891011[[#This Row],[2]]="SSR",Tabela1352367891011[[#This Row],[6]]+Tabela1352367891011[[#This Row],[8]],0)</f>
        <v>0</v>
      </c>
      <c r="O29" s="63">
        <f>IF(Tabela1352367891011[[#This Row],[2]]="S",Tabela1352367891011[[#This Row],[5]]+Tabela1352367891011[[#This Row],[7]],0)</f>
        <v>0</v>
      </c>
      <c r="P29" s="63">
        <f>IF(Tabela1352367891011[[#This Row],[2]]="S",Tabela1352367891011[[#This Row],[6]]+Tabela1352367891011[[#This Row],[8]],0)</f>
        <v>0</v>
      </c>
      <c r="Q29" s="63">
        <f>IF(Tabela1352367891011[[#This Row],[2]]="M",Tabela1352367891011[[#This Row],[5]]+Tabela1352367891011[[#This Row],[7]],0)</f>
        <v>0</v>
      </c>
      <c r="R29" s="63">
        <f>IF(Tabela1352367891011[[#This Row],[2]]="M",Tabela1352367891011[[#This Row],[6]]+Tabela1352367891011[[#This Row],[8]],0)</f>
        <v>0</v>
      </c>
      <c r="S29" s="63">
        <f>IF(Tabela1352367891011[[#This Row],[2]]="Z",Tabela1352367891011[[#This Row],[5]]+Tabela1352367891011[[#This Row],[7]],0)</f>
        <v>0</v>
      </c>
      <c r="T29" s="64">
        <f>IF(Tabela1352367891011[[#This Row],[2]]="Z",Tabela1352367891011[[#This Row],[6]]+Tabela1352367891011[[#This Row],[8]],0)</f>
        <v>0</v>
      </c>
      <c r="U29" s="80">
        <f>IF(Tabela1352367891011[[#This Row],[2]]="DG",Tabela1352367891011[[#This Row],[5]]+Tabela1352367891011[[#This Row],[7]],0)</f>
        <v>0</v>
      </c>
      <c r="V29" s="112">
        <f>IF(Tabela1352367891011[[#This Row],[2]]="DG",Tabela1352367891011[[#This Row],[6]]+Tabela1352367891011[[#This Row],[8]],0)</f>
        <v>0</v>
      </c>
    </row>
    <row r="30" spans="1:22" ht="20.100000000000001" customHeight="1">
      <c r="A30" s="22">
        <f t="shared" si="0"/>
        <v>22</v>
      </c>
      <c r="B30" s="74"/>
      <c r="C30" s="11"/>
      <c r="D30" s="11"/>
      <c r="E30" s="23"/>
      <c r="F30" s="23"/>
      <c r="G30" s="23"/>
      <c r="H30" s="23"/>
      <c r="I30" s="58"/>
      <c r="J30" s="132"/>
      <c r="K30" s="62">
        <f>IF(Tabela1352367891011[[#This Row],[2]]="O",Tabela1352367891011[[#This Row],[5]]+Tabela1352367891011[[#This Row],[7]],0)</f>
        <v>0</v>
      </c>
      <c r="L30" s="63">
        <f>IF(Tabela1352367891011[[#This Row],[2]]="O",Tabela1352367891011[[#This Row],[6]]+Tabela1352367891011[[#This Row],[8]],0)</f>
        <v>0</v>
      </c>
      <c r="M30" s="63">
        <f>IF(Tabela1352367891011[[#This Row],[2]]="SSR",Tabela1352367891011[[#This Row],[5]]+Tabela1352367891011[[#This Row],[7]],0)</f>
        <v>0</v>
      </c>
      <c r="N30" s="63">
        <f>IF(Tabela1352367891011[[#This Row],[2]]="SSR",Tabela1352367891011[[#This Row],[6]]+Tabela1352367891011[[#This Row],[8]],0)</f>
        <v>0</v>
      </c>
      <c r="O30" s="63">
        <f>IF(Tabela1352367891011[[#This Row],[2]]="S",Tabela1352367891011[[#This Row],[5]]+Tabela1352367891011[[#This Row],[7]],0)</f>
        <v>0</v>
      </c>
      <c r="P30" s="63">
        <f>IF(Tabela1352367891011[[#This Row],[2]]="S",Tabela1352367891011[[#This Row],[6]]+Tabela1352367891011[[#This Row],[8]],0)</f>
        <v>0</v>
      </c>
      <c r="Q30" s="63">
        <f>IF(Tabela1352367891011[[#This Row],[2]]="M",Tabela1352367891011[[#This Row],[5]]+Tabela1352367891011[[#This Row],[7]],0)</f>
        <v>0</v>
      </c>
      <c r="R30" s="63">
        <f>IF(Tabela1352367891011[[#This Row],[2]]="M",Tabela1352367891011[[#This Row],[6]]+Tabela1352367891011[[#This Row],[8]],0)</f>
        <v>0</v>
      </c>
      <c r="S30" s="63">
        <f>IF(Tabela1352367891011[[#This Row],[2]]="Z",Tabela1352367891011[[#This Row],[5]]+Tabela1352367891011[[#This Row],[7]],0)</f>
        <v>0</v>
      </c>
      <c r="T30" s="64">
        <f>IF(Tabela1352367891011[[#This Row],[2]]="Z",Tabela1352367891011[[#This Row],[6]]+Tabela1352367891011[[#This Row],[8]],0)</f>
        <v>0</v>
      </c>
      <c r="U30" s="80">
        <f>IF(Tabela1352367891011[[#This Row],[2]]="DG",Tabela1352367891011[[#This Row],[5]]+Tabela1352367891011[[#This Row],[7]],0)</f>
        <v>0</v>
      </c>
      <c r="V30" s="112">
        <f>IF(Tabela1352367891011[[#This Row],[2]]="DG",Tabela1352367891011[[#This Row],[6]]+Tabela1352367891011[[#This Row],[8]],0)</f>
        <v>0</v>
      </c>
    </row>
    <row r="31" spans="1:22" ht="20.100000000000001" customHeight="1">
      <c r="A31" s="22">
        <f t="shared" si="0"/>
        <v>23</v>
      </c>
      <c r="B31" s="98"/>
      <c r="C31" s="11"/>
      <c r="D31" s="11"/>
      <c r="E31" s="17"/>
      <c r="F31" s="17"/>
      <c r="G31" s="17"/>
      <c r="H31" s="17"/>
      <c r="I31" s="58"/>
      <c r="J31" s="132"/>
      <c r="K31" s="62">
        <f>IF(Tabela1352367891011[[#This Row],[2]]="O",Tabela1352367891011[[#This Row],[5]]+Tabela1352367891011[[#This Row],[7]],0)</f>
        <v>0</v>
      </c>
      <c r="L31" s="63">
        <f>IF(Tabela1352367891011[[#This Row],[2]]="O",Tabela1352367891011[[#This Row],[6]]+Tabela1352367891011[[#This Row],[8]],0)</f>
        <v>0</v>
      </c>
      <c r="M31" s="63">
        <f>IF(Tabela1352367891011[[#This Row],[2]]="SSR",Tabela1352367891011[[#This Row],[5]]+Tabela1352367891011[[#This Row],[7]],0)</f>
        <v>0</v>
      </c>
      <c r="N31" s="63">
        <f>IF(Tabela1352367891011[[#This Row],[2]]="SSR",Tabela1352367891011[[#This Row],[6]]+Tabela1352367891011[[#This Row],[8]],0)</f>
        <v>0</v>
      </c>
      <c r="O31" s="63">
        <f>IF(Tabela1352367891011[[#This Row],[2]]="S",Tabela1352367891011[[#This Row],[5]]+Tabela1352367891011[[#This Row],[7]],0)</f>
        <v>0</v>
      </c>
      <c r="P31" s="63">
        <f>IF(Tabela1352367891011[[#This Row],[2]]="S",Tabela1352367891011[[#This Row],[6]]+Tabela1352367891011[[#This Row],[8]],0)</f>
        <v>0</v>
      </c>
      <c r="Q31" s="63">
        <f>IF(Tabela1352367891011[[#This Row],[2]]="M",Tabela1352367891011[[#This Row],[5]]+Tabela1352367891011[[#This Row],[7]],0)</f>
        <v>0</v>
      </c>
      <c r="R31" s="63">
        <f>IF(Tabela1352367891011[[#This Row],[2]]="M",Tabela1352367891011[[#This Row],[6]]+Tabela1352367891011[[#This Row],[8]],0)</f>
        <v>0</v>
      </c>
      <c r="S31" s="63">
        <f>IF(Tabela1352367891011[[#This Row],[2]]="Z",Tabela1352367891011[[#This Row],[5]]+Tabela1352367891011[[#This Row],[7]],0)</f>
        <v>0</v>
      </c>
      <c r="T31" s="64">
        <f>IF(Tabela1352367891011[[#This Row],[2]]="Z",Tabela1352367891011[[#This Row],[6]]+Tabela1352367891011[[#This Row],[8]],0)</f>
        <v>0</v>
      </c>
      <c r="U31" s="80">
        <f>IF(Tabela1352367891011[[#This Row],[2]]="DG",Tabela1352367891011[[#This Row],[5]]+Tabela1352367891011[[#This Row],[7]],0)</f>
        <v>0</v>
      </c>
      <c r="V31" s="112">
        <f>IF(Tabela1352367891011[[#This Row],[2]]="DG",Tabela1352367891011[[#This Row],[6]]+Tabela1352367891011[[#This Row],[8]],0)</f>
        <v>0</v>
      </c>
    </row>
    <row r="32" spans="1:22" ht="20.100000000000001" customHeight="1">
      <c r="A32" s="22">
        <f t="shared" si="0"/>
        <v>24</v>
      </c>
      <c r="B32" s="98"/>
      <c r="C32" s="11"/>
      <c r="D32" s="11"/>
      <c r="E32" s="17"/>
      <c r="F32" s="17"/>
      <c r="G32" s="17"/>
      <c r="H32" s="17"/>
      <c r="I32" s="58"/>
      <c r="J32" s="132"/>
      <c r="K32" s="62">
        <f>IF(Tabela1352367891011[[#This Row],[2]]="O",Tabela1352367891011[[#This Row],[5]]+Tabela1352367891011[[#This Row],[7]],0)</f>
        <v>0</v>
      </c>
      <c r="L32" s="63">
        <f>IF(Tabela1352367891011[[#This Row],[2]]="O",Tabela1352367891011[[#This Row],[6]]+Tabela1352367891011[[#This Row],[8]],0)</f>
        <v>0</v>
      </c>
      <c r="M32" s="63">
        <f>IF(Tabela1352367891011[[#This Row],[2]]="SSR",Tabela1352367891011[[#This Row],[5]]+Tabela1352367891011[[#This Row],[7]],0)</f>
        <v>0</v>
      </c>
      <c r="N32" s="63">
        <f>IF(Tabela1352367891011[[#This Row],[2]]="SSR",Tabela1352367891011[[#This Row],[6]]+Tabela1352367891011[[#This Row],[8]],0)</f>
        <v>0</v>
      </c>
      <c r="O32" s="63">
        <f>IF(Tabela1352367891011[[#This Row],[2]]="S",Tabela1352367891011[[#This Row],[5]]+Tabela1352367891011[[#This Row],[7]],0)</f>
        <v>0</v>
      </c>
      <c r="P32" s="63">
        <f>IF(Tabela1352367891011[[#This Row],[2]]="S",Tabela1352367891011[[#This Row],[6]]+Tabela1352367891011[[#This Row],[8]],0)</f>
        <v>0</v>
      </c>
      <c r="Q32" s="63">
        <f>IF(Tabela1352367891011[[#This Row],[2]]="M",Tabela1352367891011[[#This Row],[5]]+Tabela1352367891011[[#This Row],[7]],0)</f>
        <v>0</v>
      </c>
      <c r="R32" s="63">
        <f>IF(Tabela1352367891011[[#This Row],[2]]="M",Tabela1352367891011[[#This Row],[6]]+Tabela1352367891011[[#This Row],[8]],0)</f>
        <v>0</v>
      </c>
      <c r="S32" s="63">
        <f>IF(Tabela1352367891011[[#This Row],[2]]="Z",Tabela1352367891011[[#This Row],[5]]+Tabela1352367891011[[#This Row],[7]],0)</f>
        <v>0</v>
      </c>
      <c r="T32" s="64">
        <f>IF(Tabela1352367891011[[#This Row],[2]]="Z",Tabela1352367891011[[#This Row],[6]]+Tabela1352367891011[[#This Row],[8]],0)</f>
        <v>0</v>
      </c>
      <c r="U32" s="80">
        <f>IF(Tabela1352367891011[[#This Row],[2]]="DG",Tabela1352367891011[[#This Row],[5]]+Tabela1352367891011[[#This Row],[7]],0)</f>
        <v>0</v>
      </c>
      <c r="V32" s="112">
        <f>IF(Tabela1352367891011[[#This Row],[2]]="DG",Tabela1352367891011[[#This Row],[6]]+Tabela1352367891011[[#This Row],[8]],0)</f>
        <v>0</v>
      </c>
    </row>
    <row r="33" spans="1:22" ht="20.100000000000001" customHeight="1" thickBot="1">
      <c r="A33" s="22">
        <v>25</v>
      </c>
      <c r="B33" s="98"/>
      <c r="C33" s="11"/>
      <c r="D33" s="11"/>
      <c r="E33" s="23"/>
      <c r="F33" s="23"/>
      <c r="G33" s="23"/>
      <c r="H33" s="23"/>
      <c r="I33" s="58"/>
      <c r="J33" s="132"/>
      <c r="K33" s="68">
        <f>IF(Tabela1352367891011[[#This Row],[2]]="O",Tabela1352367891011[[#This Row],[5]]+Tabela1352367891011[[#This Row],[7]],0)</f>
        <v>0</v>
      </c>
      <c r="L33" s="69">
        <f>IF(Tabela1352367891011[[#This Row],[2]]="O",Tabela1352367891011[[#This Row],[6]]+Tabela1352367891011[[#This Row],[8]],0)</f>
        <v>0</v>
      </c>
      <c r="M33" s="69">
        <f>IF(Tabela1352367891011[[#This Row],[2]]="SSR",Tabela1352367891011[[#This Row],[5]]+Tabela1352367891011[[#This Row],[7]],0)</f>
        <v>0</v>
      </c>
      <c r="N33" s="69">
        <f>IF(Tabela1352367891011[[#This Row],[2]]="SSR",Tabela1352367891011[[#This Row],[6]]+Tabela1352367891011[[#This Row],[8]],0)</f>
        <v>0</v>
      </c>
      <c r="O33" s="69">
        <f>IF(Tabela1352367891011[[#This Row],[2]]="S",Tabela1352367891011[[#This Row],[5]]+Tabela1352367891011[[#This Row],[7]],0)</f>
        <v>0</v>
      </c>
      <c r="P33" s="69">
        <f>IF(Tabela1352367891011[[#This Row],[2]]="S",Tabela1352367891011[[#This Row],[6]]+Tabela1352367891011[[#This Row],[8]],0)</f>
        <v>0</v>
      </c>
      <c r="Q33" s="69">
        <f>IF(Tabela1352367891011[[#This Row],[2]]="M",Tabela1352367891011[[#This Row],[5]]+Tabela1352367891011[[#This Row],[7]],0)</f>
        <v>0</v>
      </c>
      <c r="R33" s="69">
        <f>IF(Tabela1352367891011[[#This Row],[2]]="M",Tabela1352367891011[[#This Row],[6]]+Tabela1352367891011[[#This Row],[8]],0)</f>
        <v>0</v>
      </c>
      <c r="S33" s="69">
        <f>IF(Tabela1352367891011[[#This Row],[2]]="Z",Tabela1352367891011[[#This Row],[5]]+Tabela1352367891011[[#This Row],[7]],0)</f>
        <v>0</v>
      </c>
      <c r="T33" s="70">
        <f>IF(Tabela1352367891011[[#This Row],[2]]="Z",Tabela1352367891011[[#This Row],[6]]+Tabela1352367891011[[#This Row],[8]],0)</f>
        <v>0</v>
      </c>
      <c r="U33" s="120">
        <f>IF(Tabela1352367891011[[#This Row],[2]]="DG",Tabela1352367891011[[#This Row],[5]]+Tabela1352367891011[[#This Row],[7]],0)</f>
        <v>0</v>
      </c>
      <c r="V33" s="122">
        <f>IF(Tabela1352367891011[[#This Row],[2]]="DG",Tabela1352367891011[[#This Row],[6]]+Tabela1352367891011[[#This Row],[8]],0)</f>
        <v>0</v>
      </c>
    </row>
    <row r="34" spans="1:22" ht="20.100000000000001" customHeight="1" thickBot="1">
      <c r="A34" s="14"/>
      <c r="B34" s="99"/>
      <c r="C34" s="16"/>
      <c r="D34" s="41" t="s">
        <v>19</v>
      </c>
      <c r="E34" s="43">
        <f>SUBTOTAL(109,Tabela1352367891011[5])</f>
        <v>0</v>
      </c>
      <c r="F34" s="43">
        <f>SUBTOTAL(109,Tabela1352367891011[6])</f>
        <v>0</v>
      </c>
      <c r="G34" s="43">
        <f>SUBTOTAL(109,Tabela1352367891011[7])</f>
        <v>0</v>
      </c>
      <c r="H34" s="43">
        <f>SUBTOTAL(109,Tabela1352367891011[8])</f>
        <v>0</v>
      </c>
      <c r="I34" s="45" t="s">
        <v>38</v>
      </c>
      <c r="J34" s="60">
        <f ca="1">SUMIF(I9:J33,"p",J9:J33)</f>
        <v>0</v>
      </c>
      <c r="K34" s="136">
        <f t="shared" ref="K34:V34" si="1">SUM(K9:K33)</f>
        <v>0</v>
      </c>
      <c r="L34" s="136">
        <f t="shared" si="1"/>
        <v>0</v>
      </c>
      <c r="M34" s="136">
        <f t="shared" si="1"/>
        <v>0</v>
      </c>
      <c r="N34" s="136">
        <f t="shared" si="1"/>
        <v>0</v>
      </c>
      <c r="O34" s="136">
        <f t="shared" si="1"/>
        <v>0</v>
      </c>
      <c r="P34" s="114">
        <f t="shared" si="1"/>
        <v>0</v>
      </c>
      <c r="Q34" s="114">
        <f t="shared" si="1"/>
        <v>0</v>
      </c>
      <c r="R34" s="113">
        <f t="shared" si="1"/>
        <v>0</v>
      </c>
      <c r="S34" s="114">
        <f t="shared" si="1"/>
        <v>0</v>
      </c>
      <c r="T34" s="113">
        <f t="shared" si="1"/>
        <v>0</v>
      </c>
      <c r="U34" s="114">
        <f t="shared" si="1"/>
        <v>0</v>
      </c>
      <c r="V34" s="113">
        <f t="shared" si="1"/>
        <v>0</v>
      </c>
    </row>
    <row r="35" spans="1:22" ht="20.100000000000001" customHeight="1">
      <c r="C35" s="15"/>
      <c r="D35" s="42" t="s">
        <v>20</v>
      </c>
      <c r="E35" s="187">
        <f>E34-F34+E5</f>
        <v>0</v>
      </c>
      <c r="F35" s="187"/>
      <c r="G35" s="187">
        <f>G34-H34+G5</f>
        <v>0</v>
      </c>
      <c r="H35" s="187"/>
      <c r="I35" s="46" t="s">
        <v>39</v>
      </c>
      <c r="J35" s="134">
        <f ca="1">SUMIF(I9:J33,"z",J9:J33)</f>
        <v>0</v>
      </c>
      <c r="K35" s="225" t="s">
        <v>104</v>
      </c>
      <c r="L35" s="226"/>
      <c r="M35" s="227"/>
      <c r="N35" s="137" t="s">
        <v>5</v>
      </c>
      <c r="O35" s="139">
        <f>K34+M34+O34+Q34+S34</f>
        <v>0</v>
      </c>
    </row>
    <row r="36" spans="1:22" ht="20.100000000000001" customHeight="1" thickBot="1">
      <c r="C36" s="12"/>
      <c r="D36" s="47" t="s">
        <v>10</v>
      </c>
      <c r="E36" s="190">
        <f>G35+E35</f>
        <v>0</v>
      </c>
      <c r="F36" s="190"/>
      <c r="G36" s="190"/>
      <c r="H36" s="190"/>
      <c r="I36" s="126" t="s">
        <v>40</v>
      </c>
      <c r="J36" s="135">
        <f ca="1">J34-D3-J35+I5</f>
        <v>0</v>
      </c>
      <c r="K36" s="228"/>
      <c r="L36" s="229"/>
      <c r="M36" s="230"/>
      <c r="N36" s="138" t="s">
        <v>1</v>
      </c>
      <c r="O36" s="140">
        <f>L34+N34+P34+R34+T34</f>
        <v>0</v>
      </c>
    </row>
    <row r="37" spans="1:22" ht="15">
      <c r="C37" s="5" t="str">
        <f>IF(D37=0,"Rozliczono całkowicie",IF(D37&gt;0,"NADPŁATA","NIEDOPŁATA"))</f>
        <v>Rozliczono całkowicie</v>
      </c>
      <c r="D37" s="4">
        <f>(G10+(F11+H11)-D3+D5)</f>
        <v>0</v>
      </c>
      <c r="I37" s="3"/>
    </row>
    <row r="38" spans="1:22">
      <c r="C38" s="6" t="str">
        <f>IF(E10+G10=D3-(E9+G9),"Odpis procentowy na dobro koła wprowadzono poprawnie","Odpis procentowy na dobro koła wprowadzono błędnie")</f>
        <v>Odpis procentowy na dobro koła wprowadzono poprawnie</v>
      </c>
      <c r="D38" s="7"/>
      <c r="I38" s="3"/>
    </row>
    <row r="39" spans="1:22">
      <c r="C39" s="8" t="str">
        <f>IF(AND(ISNUMBER(E5),ISNUMBER(G5)),"Wprowadzono poprzedni okres poprawnie","UWAGA !!! Nie wprowadzono poprzedniego okresu w kasie lub banku")</f>
        <v>Wprowadzono poprzedni okres poprawnie</v>
      </c>
      <c r="D39" s="9"/>
      <c r="I39" s="3"/>
    </row>
    <row r="40" spans="1:22">
      <c r="C40" s="14" t="s">
        <v>6</v>
      </c>
      <c r="D40" s="2"/>
    </row>
    <row r="41" spans="1:22">
      <c r="D41" t="s">
        <v>21</v>
      </c>
      <c r="G41" t="s">
        <v>41</v>
      </c>
      <c r="H41" s="108"/>
      <c r="J41" t="s">
        <v>42</v>
      </c>
    </row>
    <row r="42" spans="1:22">
      <c r="C42" s="13" t="s">
        <v>9</v>
      </c>
      <c r="D42" s="13"/>
    </row>
    <row r="43" spans="1:22">
      <c r="A43" s="13"/>
      <c r="B43" s="100"/>
      <c r="C43" s="13"/>
      <c r="D43" s="13"/>
    </row>
    <row r="44" spans="1:22">
      <c r="A44" s="13"/>
      <c r="B44" s="100"/>
      <c r="C44" s="13"/>
      <c r="D44" s="13"/>
    </row>
  </sheetData>
  <sheetProtection algorithmName="SHA-512" hashValue="MEE0Ng6MyBK3pxGesN05SYl7Edud+QGjs9KVCZgvEKj+RWh+1uIMRLMli01aJUONro3Sj6casFMkz5vVVkXwbw==" saltValue="aU0j7wW+pFSRg4xjVLNo8g==" spinCount="100000" sheet="1" objects="1" scenarios="1"/>
  <mergeCells count="28">
    <mergeCell ref="D1:H1"/>
    <mergeCell ref="D2:H2"/>
    <mergeCell ref="A3:A4"/>
    <mergeCell ref="C3:C4"/>
    <mergeCell ref="D3:D4"/>
    <mergeCell ref="E3:H4"/>
    <mergeCell ref="A6:A7"/>
    <mergeCell ref="C6:C7"/>
    <mergeCell ref="D6:D7"/>
    <mergeCell ref="E6:F6"/>
    <mergeCell ref="G6:H6"/>
    <mergeCell ref="B6:B7"/>
    <mergeCell ref="I8:J8"/>
    <mergeCell ref="E35:F35"/>
    <mergeCell ref="G35:H35"/>
    <mergeCell ref="E36:H36"/>
    <mergeCell ref="I3:J4"/>
    <mergeCell ref="E5:F5"/>
    <mergeCell ref="G5:H5"/>
    <mergeCell ref="I5:J6"/>
    <mergeCell ref="S6:T6"/>
    <mergeCell ref="U6:V6"/>
    <mergeCell ref="K3:V5"/>
    <mergeCell ref="K35:M36"/>
    <mergeCell ref="K6:L6"/>
    <mergeCell ref="M6:N6"/>
    <mergeCell ref="O6:P6"/>
    <mergeCell ref="Q6:R6"/>
  </mergeCells>
  <conditionalFormatting sqref="C37:C38">
    <cfRule type="containsText" dxfId="59" priority="8" operator="containsText" text="NIEDOPŁATA">
      <formula>NOT(ISERROR(SEARCH("NIEDOPŁATA",C37)))</formula>
    </cfRule>
    <cfRule type="containsText" dxfId="58" priority="9" operator="containsText" text="NADPŁATA">
      <formula>NOT(ISERROR(SEARCH("NADPŁATA",C37)))</formula>
    </cfRule>
    <cfRule type="containsText" dxfId="57" priority="10" operator="containsText" text="Rozliczono całkowicie">
      <formula>NOT(ISERROR(SEARCH("Rozliczono całkowicie",C37)))</formula>
    </cfRule>
    <cfRule type="containsText" dxfId="56" priority="11" operator="containsText" text="UWAGA">
      <formula>NOT(ISERROR(SEARCH("UWAGA",C37)))</formula>
    </cfRule>
    <cfRule type="containsText" dxfId="55" priority="12" operator="containsText" text="UWAGA">
      <formula>NOT(ISERROR(SEARCH("UWAGA",C37)))</formula>
    </cfRule>
  </conditionalFormatting>
  <conditionalFormatting sqref="C39 C42">
    <cfRule type="containsText" dxfId="54" priority="20" operator="containsText" text="Wprowadzono poprzedni okres poprawnie">
      <formula>NOT(ISERROR(SEARCH("Wprowadzono poprzedni okres poprawnie",C39)))</formula>
    </cfRule>
  </conditionalFormatting>
  <conditionalFormatting sqref="C38:D38">
    <cfRule type="containsText" dxfId="53" priority="6" operator="containsText" text="Odpis procentowy na dobro koła wprowadzono błędnie">
      <formula>NOT(ISERROR(SEARCH("Odpis procentowy na dobro koła wprowadzono błędnie",C38)))</formula>
    </cfRule>
    <cfRule type="containsText" dxfId="52" priority="7" operator="containsText" text="Odpis procentowy na dobro koła wprowadzono poprawnie">
      <formula>NOT(ISERROR(SEARCH("Odpis procentowy na dobro koła wprowadzono poprawnie",C38)))</formula>
    </cfRule>
  </conditionalFormatting>
  <conditionalFormatting sqref="D37">
    <cfRule type="cellIs" dxfId="51" priority="1" operator="greaterThan">
      <formula>0</formula>
    </cfRule>
    <cfRule type="cellIs" dxfId="50" priority="2" operator="lessThan">
      <formula>0</formula>
    </cfRule>
    <cfRule type="cellIs" dxfId="49" priority="3" operator="equal">
      <formula>0</formula>
    </cfRule>
    <cfRule type="containsText" dxfId="48" priority="4" operator="containsText" text="UWAGA">
      <formula>NOT(ISERROR(SEARCH("UWAGA",D37)))</formula>
    </cfRule>
    <cfRule type="containsText" dxfId="47" priority="5" operator="containsText" text="UWAGA">
      <formula>NOT(ISERROR(SEARCH("UWAGA",D37)))</formula>
    </cfRule>
  </conditionalFormatting>
  <conditionalFormatting sqref="D38 C39:D39 C42">
    <cfRule type="containsText" dxfId="46" priority="24" operator="containsText" text="UWAGA">
      <formula>NOT(ISERROR(SEARCH("UWAGA",C38)))</formula>
    </cfRule>
  </conditionalFormatting>
  <conditionalFormatting sqref="D38:D39">
    <cfRule type="cellIs" dxfId="45" priority="21" operator="greaterThan">
      <formula>0</formula>
    </cfRule>
    <cfRule type="cellIs" dxfId="44" priority="22" operator="lessThan">
      <formula>0</formula>
    </cfRule>
    <cfRule type="cellIs" dxfId="43" priority="23" operator="equal">
      <formula>0</formula>
    </cfRule>
    <cfRule type="containsText" dxfId="42" priority="25" operator="containsText" text="UWAGA">
      <formula>NOT(ISERROR(SEARCH("UWAGA",D38)))</formula>
    </cfRule>
  </conditionalFormatting>
  <conditionalFormatting sqref="D39">
    <cfRule type="containsText" dxfId="41" priority="13" operator="containsText" text="UWAGA !!! Nie wprowadzono poprzedniego okresu w kasie lub banku">
      <formula>NOT(ISERROR(SEARCH("UWAGA !!! Nie wprowadzono poprzedniego okresu w kasie lub banku",D39)))</formula>
    </cfRule>
  </conditionalFormatting>
  <conditionalFormatting sqref="D39:D40">
    <cfRule type="containsText" dxfId="40" priority="14" operator="containsText" text="Wprowadzono poprzedni okres poprawnie">
      <formula>NOT(ISERROR(SEARCH("Wprowadzono poprzedni okres poprawnie",D39)))</formula>
    </cfRule>
  </conditionalFormatting>
  <pageMargins left="0.59055118110236227" right="0.15748031496062992" top="0.31496062992125984" bottom="0.31496062992125984" header="0.31496062992125984" footer="0.31496062992125984"/>
  <pageSetup paperSize="9" scale="67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44"/>
  <sheetViews>
    <sheetView zoomScale="70" zoomScaleNormal="70" zoomScaleSheetLayoutView="78" workbookViewId="0">
      <selection activeCell="C12" sqref="C12"/>
    </sheetView>
  </sheetViews>
  <sheetFormatPr defaultRowHeight="14.25"/>
  <cols>
    <col min="1" max="1" width="3.75" customWidth="1"/>
    <col min="2" max="2" width="3.75" style="92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customWidth="1"/>
    <col min="11" max="22" width="12.125" customWidth="1"/>
  </cols>
  <sheetData>
    <row r="1" spans="1:22" ht="20.100000000000001" customHeight="1">
      <c r="D1" s="223" t="s">
        <v>34</v>
      </c>
      <c r="E1" s="223"/>
      <c r="F1" s="223"/>
      <c r="G1" s="223"/>
      <c r="H1" s="223"/>
    </row>
    <row r="2" spans="1:22" ht="20.100000000000001" customHeight="1" thickBot="1">
      <c r="C2" s="3" t="s">
        <v>0</v>
      </c>
      <c r="D2" s="224" t="s">
        <v>78</v>
      </c>
      <c r="E2" s="224"/>
      <c r="F2" s="224"/>
      <c r="G2" s="224"/>
      <c r="H2" s="224"/>
    </row>
    <row r="3" spans="1:22" ht="15.75" customHeight="1">
      <c r="A3" s="201"/>
      <c r="B3" s="93"/>
      <c r="C3" s="203" t="s">
        <v>77</v>
      </c>
      <c r="D3" s="205"/>
      <c r="E3" s="172" t="s">
        <v>7</v>
      </c>
      <c r="F3" s="173"/>
      <c r="G3" s="173"/>
      <c r="H3" s="174"/>
      <c r="I3" s="213" t="s">
        <v>36</v>
      </c>
      <c r="J3" s="214"/>
      <c r="K3" s="172" t="s">
        <v>52</v>
      </c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4"/>
    </row>
    <row r="4" spans="1:22" ht="20.100000000000001" customHeight="1" thickBot="1">
      <c r="A4" s="202"/>
      <c r="B4" s="94"/>
      <c r="C4" s="204"/>
      <c r="D4" s="206"/>
      <c r="E4" s="178"/>
      <c r="F4" s="179"/>
      <c r="G4" s="179"/>
      <c r="H4" s="180"/>
      <c r="I4" s="215"/>
      <c r="J4" s="216"/>
      <c r="K4" s="175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7"/>
    </row>
    <row r="5" spans="1:22" ht="24.95" customHeight="1" thickBot="1">
      <c r="A5" s="29"/>
      <c r="B5" s="95"/>
      <c r="C5" s="32" t="s">
        <v>59</v>
      </c>
      <c r="D5" s="61">
        <f>październik!D37</f>
        <v>0</v>
      </c>
      <c r="E5" s="234">
        <f>październik!E35</f>
        <v>0</v>
      </c>
      <c r="F5" s="235"/>
      <c r="G5" s="232">
        <f>październik!G35</f>
        <v>0</v>
      </c>
      <c r="H5" s="233"/>
      <c r="I5" s="236">
        <f ca="1">październik!J36</f>
        <v>0</v>
      </c>
      <c r="J5" s="237"/>
      <c r="K5" s="178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80"/>
    </row>
    <row r="6" spans="1:22" ht="24.95" customHeight="1">
      <c r="A6" s="192" t="s">
        <v>4</v>
      </c>
      <c r="B6" s="199" t="s">
        <v>86</v>
      </c>
      <c r="C6" s="194" t="s">
        <v>22</v>
      </c>
      <c r="D6" s="196" t="s">
        <v>11</v>
      </c>
      <c r="E6" s="185" t="s">
        <v>2</v>
      </c>
      <c r="F6" s="186"/>
      <c r="G6" s="185" t="s">
        <v>3</v>
      </c>
      <c r="H6" s="186"/>
      <c r="I6" s="238"/>
      <c r="J6" s="239"/>
      <c r="K6" s="185" t="s">
        <v>81</v>
      </c>
      <c r="L6" s="186"/>
      <c r="M6" s="185" t="s">
        <v>82</v>
      </c>
      <c r="N6" s="186"/>
      <c r="O6" s="185" t="s">
        <v>83</v>
      </c>
      <c r="P6" s="186"/>
      <c r="Q6" s="185" t="s">
        <v>84</v>
      </c>
      <c r="R6" s="186"/>
      <c r="S6" s="185" t="s">
        <v>85</v>
      </c>
      <c r="T6" s="186"/>
      <c r="U6" s="185" t="s">
        <v>103</v>
      </c>
      <c r="V6" s="186"/>
    </row>
    <row r="7" spans="1:22" ht="24.95" customHeight="1" thickBot="1">
      <c r="A7" s="193"/>
      <c r="B7" s="200"/>
      <c r="C7" s="195"/>
      <c r="D7" s="197"/>
      <c r="E7" s="26" t="s">
        <v>5</v>
      </c>
      <c r="F7" s="27" t="s">
        <v>1</v>
      </c>
      <c r="G7" s="26" t="s">
        <v>5</v>
      </c>
      <c r="H7" s="27" t="s">
        <v>1</v>
      </c>
      <c r="I7" s="50" t="s">
        <v>43</v>
      </c>
      <c r="J7" s="51" t="s">
        <v>37</v>
      </c>
      <c r="K7" s="115" t="s">
        <v>5</v>
      </c>
      <c r="L7" s="116" t="s">
        <v>1</v>
      </c>
      <c r="M7" s="115" t="s">
        <v>5</v>
      </c>
      <c r="N7" s="116" t="s">
        <v>1</v>
      </c>
      <c r="O7" s="115" t="s">
        <v>5</v>
      </c>
      <c r="P7" s="116" t="s">
        <v>1</v>
      </c>
      <c r="Q7" s="115" t="s">
        <v>5</v>
      </c>
      <c r="R7" s="116" t="s">
        <v>1</v>
      </c>
      <c r="S7" s="115" t="s">
        <v>5</v>
      </c>
      <c r="T7" s="116" t="s">
        <v>1</v>
      </c>
      <c r="U7" s="115" t="s">
        <v>5</v>
      </c>
      <c r="V7" s="116" t="s">
        <v>1</v>
      </c>
    </row>
    <row r="8" spans="1:22" ht="20.100000000000001" customHeight="1" thickBot="1">
      <c r="A8" s="24" t="s">
        <v>12</v>
      </c>
      <c r="B8" s="96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217" t="s">
        <v>46</v>
      </c>
      <c r="J8" s="218"/>
      <c r="K8" s="117" t="s">
        <v>53</v>
      </c>
      <c r="L8" s="118" t="s">
        <v>54</v>
      </c>
      <c r="M8" s="118" t="s">
        <v>44</v>
      </c>
      <c r="N8" s="118" t="s">
        <v>47</v>
      </c>
      <c r="O8" s="118" t="s">
        <v>48</v>
      </c>
      <c r="P8" s="118" t="s">
        <v>49</v>
      </c>
      <c r="Q8" s="118" t="s">
        <v>50</v>
      </c>
      <c r="R8" s="118" t="s">
        <v>51</v>
      </c>
      <c r="S8" s="118" t="s">
        <v>50</v>
      </c>
      <c r="T8" s="119" t="s">
        <v>51</v>
      </c>
      <c r="U8" s="118" t="s">
        <v>50</v>
      </c>
      <c r="V8" s="119" t="s">
        <v>51</v>
      </c>
    </row>
    <row r="9" spans="1:22" s="1" customFormat="1" ht="20.100000000000001" customHeight="1">
      <c r="A9" s="18">
        <v>1</v>
      </c>
      <c r="B9" s="160"/>
      <c r="C9" s="10" t="s">
        <v>57</v>
      </c>
      <c r="D9" s="10"/>
      <c r="E9" s="19">
        <f>IF(E10&gt;0,D3-E10,0)</f>
        <v>0</v>
      </c>
      <c r="F9" s="19"/>
      <c r="G9" s="20">
        <f>IF(G10&gt;=0,D3-G10,0)</f>
        <v>0</v>
      </c>
      <c r="H9" s="19"/>
      <c r="I9" s="54"/>
      <c r="J9" s="130"/>
      <c r="K9" s="80">
        <f>IF(Tabela135236789101112[[#This Row],[2]]="O",Tabela135236789101112[[#This Row],[5]]+Tabela135236789101112[[#This Row],[7]],0)</f>
        <v>0</v>
      </c>
      <c r="L9" s="111">
        <f>IF(Tabela135236789101112[[#This Row],[2]]="O",Tabela135236789101112[[#This Row],[6]]+Tabela135236789101112[[#This Row],[8]],0)</f>
        <v>0</v>
      </c>
      <c r="M9" s="111">
        <f>IF(Tabela135236789101112[[#This Row],[2]]="SSR",Tabela135236789101112[[#This Row],[5]]+Tabela135236789101112[[#This Row],[7]],0)</f>
        <v>0</v>
      </c>
      <c r="N9" s="111">
        <f>IF(Tabela135236789101112[[#This Row],[2]]="SSR",Tabela135236789101112[[#This Row],[6]]+Tabela135236789101112[[#This Row],[8]],0)</f>
        <v>0</v>
      </c>
      <c r="O9" s="111">
        <f>IF(Tabela135236789101112[[#This Row],[2]]="S",Tabela135236789101112[[#This Row],[5]]+Tabela135236789101112[[#This Row],[7]],0)</f>
        <v>0</v>
      </c>
      <c r="P9" s="111">
        <f>IF(Tabela135236789101112[[#This Row],[2]]="S",Tabela135236789101112[[#This Row],[6]]+Tabela135236789101112[[#This Row],[8]],0)</f>
        <v>0</v>
      </c>
      <c r="Q9" s="111">
        <f>IF(Tabela135236789101112[[#This Row],[2]]="M",Tabela135236789101112[[#This Row],[5]]+Tabela135236789101112[[#This Row],[7]],0)</f>
        <v>0</v>
      </c>
      <c r="R9" s="111">
        <f>IF(Tabela135236789101112[[#This Row],[2]]="M",Tabela135236789101112[[#This Row],[6]]+Tabela135236789101112[[#This Row],[8]],0)</f>
        <v>0</v>
      </c>
      <c r="S9" s="111">
        <f>IF(Tabela135236789101112[[#This Row],[2]]="Z",Tabela135236789101112[[#This Row],[5]]+Tabela135236789101112[[#This Row],[7]],0)</f>
        <v>0</v>
      </c>
      <c r="T9" s="112">
        <f>IF(Tabela135236789101112[[#This Row],[2]]="Z",Tabela135236789101112[[#This Row],[6]]+Tabela135236789101112[[#This Row],[8]],0)</f>
        <v>0</v>
      </c>
      <c r="U9" s="65">
        <f>IF(Tabela135236789101112[[#This Row],[2]]="DG",Tabela135236789101112[[#This Row],[5]]+Tabela135236789101112[[#This Row],[7]],0)</f>
        <v>0</v>
      </c>
      <c r="V9" s="67">
        <f>IF(Tabela135236789101112[[#This Row],[2]]="DG",Tabela135236789101112[[#This Row],[6]]+Tabela135236789101112[[#This Row],[8]],0)</f>
        <v>0</v>
      </c>
    </row>
    <row r="10" spans="1:22" s="1" customFormat="1" ht="20.100000000000001" customHeight="1">
      <c r="A10" s="18">
        <f>A9+1</f>
        <v>2</v>
      </c>
      <c r="B10" s="97"/>
      <c r="C10" s="10" t="s">
        <v>8</v>
      </c>
      <c r="D10" s="10"/>
      <c r="E10" s="28"/>
      <c r="F10" s="21"/>
      <c r="G10" s="17"/>
      <c r="H10" s="21"/>
      <c r="I10" s="56"/>
      <c r="J10" s="131"/>
      <c r="K10" s="62">
        <f>IF(Tabela135236789101112[[#This Row],[2]]="O",Tabela135236789101112[[#This Row],[5]]+Tabela135236789101112[[#This Row],[7]],0)</f>
        <v>0</v>
      </c>
      <c r="L10" s="63">
        <f>IF(Tabela135236789101112[[#This Row],[2]]="O",Tabela135236789101112[[#This Row],[6]]+Tabela135236789101112[[#This Row],[8]],0)</f>
        <v>0</v>
      </c>
      <c r="M10" s="63">
        <f>IF(Tabela135236789101112[[#This Row],[2]]="SSR",Tabela135236789101112[[#This Row],[5]]+Tabela135236789101112[[#This Row],[7]],0)</f>
        <v>0</v>
      </c>
      <c r="N10" s="63">
        <f>IF(Tabela135236789101112[[#This Row],[2]]="SSR",Tabela135236789101112[[#This Row],[6]]+Tabela135236789101112[[#This Row],[8]],0)</f>
        <v>0</v>
      </c>
      <c r="O10" s="63">
        <f>IF(Tabela135236789101112[[#This Row],[2]]="S",Tabela135236789101112[[#This Row],[5]]+Tabela135236789101112[[#This Row],[7]],0)</f>
        <v>0</v>
      </c>
      <c r="P10" s="63">
        <f>IF(Tabela135236789101112[[#This Row],[2]]="S",Tabela135236789101112[[#This Row],[6]]+Tabela135236789101112[[#This Row],[8]],0)</f>
        <v>0</v>
      </c>
      <c r="Q10" s="63">
        <f>IF(Tabela135236789101112[[#This Row],[2]]="M",Tabela135236789101112[[#This Row],[5]]+Tabela135236789101112[[#This Row],[7]],0)</f>
        <v>0</v>
      </c>
      <c r="R10" s="63">
        <f>IF(Tabela135236789101112[[#This Row],[2]]="M",Tabela135236789101112[[#This Row],[6]]+Tabela135236789101112[[#This Row],[8]],0)</f>
        <v>0</v>
      </c>
      <c r="S10" s="63">
        <f>IF(Tabela135236789101112[[#This Row],[2]]="Z",Tabela135236789101112[[#This Row],[5]]+Tabela135236789101112[[#This Row],[7]],0)</f>
        <v>0</v>
      </c>
      <c r="T10" s="64">
        <f>IF(Tabela135236789101112[[#This Row],[2]]="Z",Tabela135236789101112[[#This Row],[6]]+Tabela135236789101112[[#This Row],[8]],0)</f>
        <v>0</v>
      </c>
      <c r="U10" s="80">
        <f>IF(Tabela135236789101112[[#This Row],[2]]="DG",Tabela135236789101112[[#This Row],[5]]+Tabela135236789101112[[#This Row],[7]],0)</f>
        <v>0</v>
      </c>
      <c r="V10" s="112">
        <f>IF(Tabela135236789101112[[#This Row],[2]]="DG",Tabela135236789101112[[#This Row],[6]]+Tabela135236789101112[[#This Row],[8]],0)</f>
        <v>0</v>
      </c>
    </row>
    <row r="11" spans="1:22" s="1" customFormat="1" ht="20.100000000000001" customHeight="1">
      <c r="A11" s="18">
        <f t="shared" ref="A11:A32" si="0">A10+1</f>
        <v>3</v>
      </c>
      <c r="B11" s="160"/>
      <c r="C11" s="10" t="s">
        <v>23</v>
      </c>
      <c r="D11" s="11"/>
      <c r="E11" s="21"/>
      <c r="F11" s="23"/>
      <c r="G11" s="21"/>
      <c r="H11" s="17"/>
      <c r="I11" s="56"/>
      <c r="J11" s="131"/>
      <c r="K11" s="62">
        <f>IF(Tabela135236789101112[[#This Row],[2]]="O",Tabela135236789101112[[#This Row],[5]]+Tabela135236789101112[[#This Row],[7]],0)</f>
        <v>0</v>
      </c>
      <c r="L11" s="63">
        <f>IF(Tabela135236789101112[[#This Row],[2]]="O",Tabela135236789101112[[#This Row],[6]]+Tabela135236789101112[[#This Row],[8]],0)</f>
        <v>0</v>
      </c>
      <c r="M11" s="63">
        <f>IF(Tabela135236789101112[[#This Row],[2]]="SSR",Tabela135236789101112[[#This Row],[5]]+Tabela135236789101112[[#This Row],[7]],0)</f>
        <v>0</v>
      </c>
      <c r="N11" s="63">
        <f>IF(Tabela135236789101112[[#This Row],[2]]="SSR",Tabela135236789101112[[#This Row],[6]]+Tabela135236789101112[[#This Row],[8]],0)</f>
        <v>0</v>
      </c>
      <c r="O11" s="63">
        <f>IF(Tabela135236789101112[[#This Row],[2]]="S",Tabela135236789101112[[#This Row],[5]]+Tabela135236789101112[[#This Row],[7]],0)</f>
        <v>0</v>
      </c>
      <c r="P11" s="63">
        <f>IF(Tabela135236789101112[[#This Row],[2]]="S",Tabela135236789101112[[#This Row],[6]]+Tabela135236789101112[[#This Row],[8]],0)</f>
        <v>0</v>
      </c>
      <c r="Q11" s="63">
        <f>IF(Tabela135236789101112[[#This Row],[2]]="M",Tabela135236789101112[[#This Row],[5]]+Tabela135236789101112[[#This Row],[7]],0)</f>
        <v>0</v>
      </c>
      <c r="R11" s="63">
        <f>IF(Tabela135236789101112[[#This Row],[2]]="M",Tabela135236789101112[[#This Row],[6]]+Tabela135236789101112[[#This Row],[8]],0)</f>
        <v>0</v>
      </c>
      <c r="S11" s="63">
        <f>IF(Tabela135236789101112[[#This Row],[2]]="Z",Tabela135236789101112[[#This Row],[5]]+Tabela135236789101112[[#This Row],[7]],0)</f>
        <v>0</v>
      </c>
      <c r="T11" s="64">
        <f>IF(Tabela135236789101112[[#This Row],[2]]="Z",Tabela135236789101112[[#This Row],[6]]+Tabela135236789101112[[#This Row],[8]],0)</f>
        <v>0</v>
      </c>
      <c r="U11" s="80">
        <f>IF(Tabela135236789101112[[#This Row],[2]]="DG",Tabela135236789101112[[#This Row],[5]]+Tabela135236789101112[[#This Row],[7]],0)</f>
        <v>0</v>
      </c>
      <c r="V11" s="112">
        <f>IF(Tabela135236789101112[[#This Row],[2]]="DG",Tabela135236789101112[[#This Row],[6]]+Tabela135236789101112[[#This Row],[8]],0)</f>
        <v>0</v>
      </c>
    </row>
    <row r="12" spans="1:22" ht="20.100000000000001" customHeight="1">
      <c r="A12" s="22">
        <f t="shared" si="0"/>
        <v>4</v>
      </c>
      <c r="B12" s="98"/>
      <c r="C12" s="11"/>
      <c r="D12" s="11"/>
      <c r="E12" s="17"/>
      <c r="F12" s="17"/>
      <c r="G12" s="17"/>
      <c r="H12" s="17"/>
      <c r="I12" s="58"/>
      <c r="J12" s="132"/>
      <c r="K12" s="62">
        <f>IF(Tabela135236789101112[[#This Row],[2]]="O",Tabela135236789101112[[#This Row],[5]]+Tabela135236789101112[[#This Row],[7]],0)</f>
        <v>0</v>
      </c>
      <c r="L12" s="63">
        <f>IF(Tabela135236789101112[[#This Row],[2]]="O",Tabela135236789101112[[#This Row],[6]]+Tabela135236789101112[[#This Row],[8]],0)</f>
        <v>0</v>
      </c>
      <c r="M12" s="63">
        <f>IF(Tabela135236789101112[[#This Row],[2]]="SSR",Tabela135236789101112[[#This Row],[5]]+Tabela135236789101112[[#This Row],[7]],0)</f>
        <v>0</v>
      </c>
      <c r="N12" s="63">
        <f>IF(Tabela135236789101112[[#This Row],[2]]="SSR",Tabela135236789101112[[#This Row],[6]]+Tabela135236789101112[[#This Row],[8]],0)</f>
        <v>0</v>
      </c>
      <c r="O12" s="63">
        <f>IF(Tabela135236789101112[[#This Row],[2]]="S",Tabela135236789101112[[#This Row],[5]]+Tabela135236789101112[[#This Row],[7]],0)</f>
        <v>0</v>
      </c>
      <c r="P12" s="63">
        <f>IF(Tabela135236789101112[[#This Row],[2]]="S",Tabela135236789101112[[#This Row],[6]]+Tabela135236789101112[[#This Row],[8]],0)</f>
        <v>0</v>
      </c>
      <c r="Q12" s="63">
        <f>IF(Tabela135236789101112[[#This Row],[2]]="M",Tabela135236789101112[[#This Row],[5]]+Tabela135236789101112[[#This Row],[7]],0)</f>
        <v>0</v>
      </c>
      <c r="R12" s="63">
        <f>IF(Tabela135236789101112[[#This Row],[2]]="M",Tabela135236789101112[[#This Row],[6]]+Tabela135236789101112[[#This Row],[8]],0)</f>
        <v>0</v>
      </c>
      <c r="S12" s="63">
        <f>IF(Tabela135236789101112[[#This Row],[2]]="Z",Tabela135236789101112[[#This Row],[5]]+Tabela135236789101112[[#This Row],[7]],0)</f>
        <v>0</v>
      </c>
      <c r="T12" s="64">
        <f>IF(Tabela135236789101112[[#This Row],[2]]="Z",Tabela135236789101112[[#This Row],[6]]+Tabela135236789101112[[#This Row],[8]],0)</f>
        <v>0</v>
      </c>
      <c r="U12" s="80">
        <f>IF(Tabela135236789101112[[#This Row],[2]]="DG",Tabela135236789101112[[#This Row],[5]]+Tabela135236789101112[[#This Row],[7]],0)</f>
        <v>0</v>
      </c>
      <c r="V12" s="112">
        <f>IF(Tabela135236789101112[[#This Row],[2]]="DG",Tabela135236789101112[[#This Row],[6]]+Tabela135236789101112[[#This Row],[8]],0)</f>
        <v>0</v>
      </c>
    </row>
    <row r="13" spans="1:22" ht="20.100000000000001" customHeight="1">
      <c r="A13" s="22">
        <f t="shared" si="0"/>
        <v>5</v>
      </c>
      <c r="B13" s="98"/>
      <c r="C13" s="11"/>
      <c r="D13" s="11"/>
      <c r="E13" s="17"/>
      <c r="F13" s="17"/>
      <c r="G13" s="17"/>
      <c r="H13" s="17"/>
      <c r="I13" s="58"/>
      <c r="J13" s="132"/>
      <c r="K13" s="62">
        <f>IF(Tabela135236789101112[[#This Row],[2]]="O",Tabela135236789101112[[#This Row],[5]]+Tabela135236789101112[[#This Row],[7]],0)</f>
        <v>0</v>
      </c>
      <c r="L13" s="63">
        <f>IF(Tabela135236789101112[[#This Row],[2]]="O",Tabela135236789101112[[#This Row],[6]]+Tabela135236789101112[[#This Row],[8]],0)</f>
        <v>0</v>
      </c>
      <c r="M13" s="63">
        <f>IF(Tabela135236789101112[[#This Row],[2]]="SSR",Tabela135236789101112[[#This Row],[5]]+Tabela135236789101112[[#This Row],[7]],0)</f>
        <v>0</v>
      </c>
      <c r="N13" s="63">
        <f>IF(Tabela135236789101112[[#This Row],[2]]="SSR",Tabela135236789101112[[#This Row],[6]]+Tabela135236789101112[[#This Row],[8]],0)</f>
        <v>0</v>
      </c>
      <c r="O13" s="63">
        <f>IF(Tabela135236789101112[[#This Row],[2]]="S",Tabela135236789101112[[#This Row],[5]]+Tabela135236789101112[[#This Row],[7]],0)</f>
        <v>0</v>
      </c>
      <c r="P13" s="63">
        <f>IF(Tabela135236789101112[[#This Row],[2]]="S",Tabela135236789101112[[#This Row],[6]]+Tabela135236789101112[[#This Row],[8]],0)</f>
        <v>0</v>
      </c>
      <c r="Q13" s="63">
        <f>IF(Tabela135236789101112[[#This Row],[2]]="M",Tabela135236789101112[[#This Row],[5]]+Tabela135236789101112[[#This Row],[7]],0)</f>
        <v>0</v>
      </c>
      <c r="R13" s="63">
        <f>IF(Tabela135236789101112[[#This Row],[2]]="M",Tabela135236789101112[[#This Row],[6]]+Tabela135236789101112[[#This Row],[8]],0)</f>
        <v>0</v>
      </c>
      <c r="S13" s="63">
        <f>IF(Tabela135236789101112[[#This Row],[2]]="Z",Tabela135236789101112[[#This Row],[5]]+Tabela135236789101112[[#This Row],[7]],0)</f>
        <v>0</v>
      </c>
      <c r="T13" s="64">
        <f>IF(Tabela135236789101112[[#This Row],[2]]="Z",Tabela135236789101112[[#This Row],[6]]+Tabela135236789101112[[#This Row],[8]],0)</f>
        <v>0</v>
      </c>
      <c r="U13" s="80">
        <f>IF(Tabela135236789101112[[#This Row],[2]]="DG",Tabela135236789101112[[#This Row],[5]]+Tabela135236789101112[[#This Row],[7]],0)</f>
        <v>0</v>
      </c>
      <c r="V13" s="112">
        <f>IF(Tabela135236789101112[[#This Row],[2]]="DG",Tabela135236789101112[[#This Row],[6]]+Tabela135236789101112[[#This Row],[8]],0)</f>
        <v>0</v>
      </c>
    </row>
    <row r="14" spans="1:22" ht="20.100000000000001" customHeight="1">
      <c r="A14" s="22">
        <f t="shared" si="0"/>
        <v>6</v>
      </c>
      <c r="B14" s="98"/>
      <c r="C14" s="11"/>
      <c r="D14" s="11"/>
      <c r="E14" s="17"/>
      <c r="F14" s="17"/>
      <c r="G14" s="17"/>
      <c r="H14" s="17"/>
      <c r="I14" s="58"/>
      <c r="J14" s="132"/>
      <c r="K14" s="62">
        <f>IF(Tabela135236789101112[[#This Row],[2]]="O",Tabela135236789101112[[#This Row],[5]]+Tabela135236789101112[[#This Row],[7]],0)</f>
        <v>0</v>
      </c>
      <c r="L14" s="63">
        <f>IF(Tabela135236789101112[[#This Row],[2]]="O",Tabela135236789101112[[#This Row],[6]]+Tabela135236789101112[[#This Row],[8]],0)</f>
        <v>0</v>
      </c>
      <c r="M14" s="63">
        <f>IF(Tabela135236789101112[[#This Row],[2]]="SSR",Tabela135236789101112[[#This Row],[5]]+Tabela135236789101112[[#This Row],[7]],0)</f>
        <v>0</v>
      </c>
      <c r="N14" s="63">
        <f>IF(Tabela135236789101112[[#This Row],[2]]="SSR",Tabela135236789101112[[#This Row],[6]]+Tabela135236789101112[[#This Row],[8]],0)</f>
        <v>0</v>
      </c>
      <c r="O14" s="63">
        <f>IF(Tabela135236789101112[[#This Row],[2]]="S",Tabela135236789101112[[#This Row],[5]]+Tabela135236789101112[[#This Row],[7]],0)</f>
        <v>0</v>
      </c>
      <c r="P14" s="63">
        <f>IF(Tabela135236789101112[[#This Row],[2]]="S",Tabela135236789101112[[#This Row],[6]]+Tabela135236789101112[[#This Row],[8]],0)</f>
        <v>0</v>
      </c>
      <c r="Q14" s="63">
        <f>IF(Tabela135236789101112[[#This Row],[2]]="M",Tabela135236789101112[[#This Row],[5]]+Tabela135236789101112[[#This Row],[7]],0)</f>
        <v>0</v>
      </c>
      <c r="R14" s="63">
        <f>IF(Tabela135236789101112[[#This Row],[2]]="M",Tabela135236789101112[[#This Row],[6]]+Tabela135236789101112[[#This Row],[8]],0)</f>
        <v>0</v>
      </c>
      <c r="S14" s="63">
        <f>IF(Tabela135236789101112[[#This Row],[2]]="Z",Tabela135236789101112[[#This Row],[5]]+Tabela135236789101112[[#This Row],[7]],0)</f>
        <v>0</v>
      </c>
      <c r="T14" s="64">
        <f>IF(Tabela135236789101112[[#This Row],[2]]="Z",Tabela135236789101112[[#This Row],[6]]+Tabela135236789101112[[#This Row],[8]],0)</f>
        <v>0</v>
      </c>
      <c r="U14" s="80">
        <f>IF(Tabela135236789101112[[#This Row],[2]]="DG",Tabela135236789101112[[#This Row],[5]]+Tabela135236789101112[[#This Row],[7]],0)</f>
        <v>0</v>
      </c>
      <c r="V14" s="112">
        <f>IF(Tabela135236789101112[[#This Row],[2]]="DG",Tabela135236789101112[[#This Row],[6]]+Tabela135236789101112[[#This Row],[8]],0)</f>
        <v>0</v>
      </c>
    </row>
    <row r="15" spans="1:22" ht="20.100000000000001" customHeight="1">
      <c r="A15" s="22">
        <f t="shared" si="0"/>
        <v>7</v>
      </c>
      <c r="B15" s="98"/>
      <c r="C15" s="11"/>
      <c r="D15" s="11"/>
      <c r="E15" s="17"/>
      <c r="F15" s="17"/>
      <c r="G15" s="17"/>
      <c r="H15" s="17"/>
      <c r="I15" s="58"/>
      <c r="J15" s="132"/>
      <c r="K15" s="62">
        <f>IF(Tabela135236789101112[[#This Row],[2]]="O",Tabela135236789101112[[#This Row],[5]]+Tabela135236789101112[[#This Row],[7]],0)</f>
        <v>0</v>
      </c>
      <c r="L15" s="63">
        <f>IF(Tabela135236789101112[[#This Row],[2]]="O",Tabela135236789101112[[#This Row],[6]]+Tabela135236789101112[[#This Row],[8]],0)</f>
        <v>0</v>
      </c>
      <c r="M15" s="63">
        <f>IF(Tabela135236789101112[[#This Row],[2]]="SSR",Tabela135236789101112[[#This Row],[5]]+Tabela135236789101112[[#This Row],[7]],0)</f>
        <v>0</v>
      </c>
      <c r="N15" s="63">
        <f>IF(Tabela135236789101112[[#This Row],[2]]="SSR",Tabela135236789101112[[#This Row],[6]]+Tabela135236789101112[[#This Row],[8]],0)</f>
        <v>0</v>
      </c>
      <c r="O15" s="63">
        <f>IF(Tabela135236789101112[[#This Row],[2]]="S",Tabela135236789101112[[#This Row],[5]]+Tabela135236789101112[[#This Row],[7]],0)</f>
        <v>0</v>
      </c>
      <c r="P15" s="63">
        <f>IF(Tabela135236789101112[[#This Row],[2]]="S",Tabela135236789101112[[#This Row],[6]]+Tabela135236789101112[[#This Row],[8]],0)</f>
        <v>0</v>
      </c>
      <c r="Q15" s="63">
        <f>IF(Tabela135236789101112[[#This Row],[2]]="M",Tabela135236789101112[[#This Row],[5]]+Tabela135236789101112[[#This Row],[7]],0)</f>
        <v>0</v>
      </c>
      <c r="R15" s="63">
        <f>IF(Tabela135236789101112[[#This Row],[2]]="M",Tabela135236789101112[[#This Row],[6]]+Tabela135236789101112[[#This Row],[8]],0)</f>
        <v>0</v>
      </c>
      <c r="S15" s="63">
        <f>IF(Tabela135236789101112[[#This Row],[2]]="Z",Tabela135236789101112[[#This Row],[5]]+Tabela135236789101112[[#This Row],[7]],0)</f>
        <v>0</v>
      </c>
      <c r="T15" s="64">
        <f>IF(Tabela135236789101112[[#This Row],[2]]="Z",Tabela135236789101112[[#This Row],[6]]+Tabela135236789101112[[#This Row],[8]],0)</f>
        <v>0</v>
      </c>
      <c r="U15" s="80">
        <f>IF(Tabela135236789101112[[#This Row],[2]]="DG",Tabela135236789101112[[#This Row],[5]]+Tabela135236789101112[[#This Row],[7]],0)</f>
        <v>0</v>
      </c>
      <c r="V15" s="112">
        <f>IF(Tabela135236789101112[[#This Row],[2]]="DG",Tabela135236789101112[[#This Row],[6]]+Tabela135236789101112[[#This Row],[8]],0)</f>
        <v>0</v>
      </c>
    </row>
    <row r="16" spans="1:22" ht="20.100000000000001" customHeight="1">
      <c r="A16" s="22">
        <f t="shared" si="0"/>
        <v>8</v>
      </c>
      <c r="B16" s="98"/>
      <c r="C16" s="11"/>
      <c r="D16" s="11"/>
      <c r="E16" s="17"/>
      <c r="F16" s="17"/>
      <c r="G16" s="17"/>
      <c r="H16" s="17"/>
      <c r="I16" s="58"/>
      <c r="J16" s="132"/>
      <c r="K16" s="62">
        <f>IF(Tabela135236789101112[[#This Row],[2]]="O",Tabela135236789101112[[#This Row],[5]]+Tabela135236789101112[[#This Row],[7]],0)</f>
        <v>0</v>
      </c>
      <c r="L16" s="63">
        <f>IF(Tabela135236789101112[[#This Row],[2]]="O",Tabela135236789101112[[#This Row],[6]]+Tabela135236789101112[[#This Row],[8]],0)</f>
        <v>0</v>
      </c>
      <c r="M16" s="63">
        <f>IF(Tabela135236789101112[[#This Row],[2]]="SSR",Tabela135236789101112[[#This Row],[5]]+Tabela135236789101112[[#This Row],[7]],0)</f>
        <v>0</v>
      </c>
      <c r="N16" s="63">
        <f>IF(Tabela135236789101112[[#This Row],[2]]="SSR",Tabela135236789101112[[#This Row],[6]]+Tabela135236789101112[[#This Row],[8]],0)</f>
        <v>0</v>
      </c>
      <c r="O16" s="63">
        <f>IF(Tabela135236789101112[[#This Row],[2]]="S",Tabela135236789101112[[#This Row],[5]]+Tabela135236789101112[[#This Row],[7]],0)</f>
        <v>0</v>
      </c>
      <c r="P16" s="63">
        <f>IF(Tabela135236789101112[[#This Row],[2]]="S",Tabela135236789101112[[#This Row],[6]]+Tabela135236789101112[[#This Row],[8]],0)</f>
        <v>0</v>
      </c>
      <c r="Q16" s="63">
        <f>IF(Tabela135236789101112[[#This Row],[2]]="M",Tabela135236789101112[[#This Row],[5]]+Tabela135236789101112[[#This Row],[7]],0)</f>
        <v>0</v>
      </c>
      <c r="R16" s="63">
        <f>IF(Tabela135236789101112[[#This Row],[2]]="M",Tabela135236789101112[[#This Row],[6]]+Tabela135236789101112[[#This Row],[8]],0)</f>
        <v>0</v>
      </c>
      <c r="S16" s="63">
        <f>IF(Tabela135236789101112[[#This Row],[2]]="Z",Tabela135236789101112[[#This Row],[5]]+Tabela135236789101112[[#This Row],[7]],0)</f>
        <v>0</v>
      </c>
      <c r="T16" s="64">
        <f>IF(Tabela135236789101112[[#This Row],[2]]="Z",Tabela135236789101112[[#This Row],[6]]+Tabela135236789101112[[#This Row],[8]],0)</f>
        <v>0</v>
      </c>
      <c r="U16" s="80">
        <f>IF(Tabela135236789101112[[#This Row],[2]]="DG",Tabela135236789101112[[#This Row],[5]]+Tabela135236789101112[[#This Row],[7]],0)</f>
        <v>0</v>
      </c>
      <c r="V16" s="112">
        <f>IF(Tabela135236789101112[[#This Row],[2]]="DG",Tabela135236789101112[[#This Row],[6]]+Tabela135236789101112[[#This Row],[8]],0)</f>
        <v>0</v>
      </c>
    </row>
    <row r="17" spans="1:22" ht="20.100000000000001" customHeight="1">
      <c r="A17" s="22">
        <f t="shared" si="0"/>
        <v>9</v>
      </c>
      <c r="B17" s="98"/>
      <c r="C17" s="11"/>
      <c r="D17" s="11"/>
      <c r="E17" s="17"/>
      <c r="F17" s="17"/>
      <c r="G17" s="17"/>
      <c r="H17" s="17"/>
      <c r="I17" s="58"/>
      <c r="J17" s="132"/>
      <c r="K17" s="62">
        <f>IF(Tabela135236789101112[[#This Row],[2]]="O",Tabela135236789101112[[#This Row],[5]]+Tabela135236789101112[[#This Row],[7]],0)</f>
        <v>0</v>
      </c>
      <c r="L17" s="63">
        <f>IF(Tabela135236789101112[[#This Row],[2]]="O",Tabela135236789101112[[#This Row],[6]]+Tabela135236789101112[[#This Row],[8]],0)</f>
        <v>0</v>
      </c>
      <c r="M17" s="63">
        <f>IF(Tabela135236789101112[[#This Row],[2]]="SSR",Tabela135236789101112[[#This Row],[5]]+Tabela135236789101112[[#This Row],[7]],0)</f>
        <v>0</v>
      </c>
      <c r="N17" s="63">
        <f>IF(Tabela135236789101112[[#This Row],[2]]="SSR",Tabela135236789101112[[#This Row],[6]]+Tabela135236789101112[[#This Row],[8]],0)</f>
        <v>0</v>
      </c>
      <c r="O17" s="63">
        <f>IF(Tabela135236789101112[[#This Row],[2]]="S",Tabela135236789101112[[#This Row],[5]]+Tabela135236789101112[[#This Row],[7]],0)</f>
        <v>0</v>
      </c>
      <c r="P17" s="63">
        <f>IF(Tabela135236789101112[[#This Row],[2]]="S",Tabela135236789101112[[#This Row],[6]]+Tabela135236789101112[[#This Row],[8]],0)</f>
        <v>0</v>
      </c>
      <c r="Q17" s="63">
        <f>IF(Tabela135236789101112[[#This Row],[2]]="M",Tabela135236789101112[[#This Row],[5]]+Tabela135236789101112[[#This Row],[7]],0)</f>
        <v>0</v>
      </c>
      <c r="R17" s="63">
        <f>IF(Tabela135236789101112[[#This Row],[2]]="M",Tabela135236789101112[[#This Row],[6]]+Tabela135236789101112[[#This Row],[8]],0)</f>
        <v>0</v>
      </c>
      <c r="S17" s="63">
        <f>IF(Tabela135236789101112[[#This Row],[2]]="Z",Tabela135236789101112[[#This Row],[5]]+Tabela135236789101112[[#This Row],[7]],0)</f>
        <v>0</v>
      </c>
      <c r="T17" s="64">
        <f>IF(Tabela135236789101112[[#This Row],[2]]="Z",Tabela135236789101112[[#This Row],[6]]+Tabela135236789101112[[#This Row],[8]],0)</f>
        <v>0</v>
      </c>
      <c r="U17" s="80">
        <f>IF(Tabela135236789101112[[#This Row],[2]]="DG",Tabela135236789101112[[#This Row],[5]]+Tabela135236789101112[[#This Row],[7]],0)</f>
        <v>0</v>
      </c>
      <c r="V17" s="112">
        <f>IF(Tabela135236789101112[[#This Row],[2]]="DG",Tabela135236789101112[[#This Row],[6]]+Tabela135236789101112[[#This Row],[8]],0)</f>
        <v>0</v>
      </c>
    </row>
    <row r="18" spans="1:22" ht="20.100000000000001" customHeight="1">
      <c r="A18" s="22">
        <f t="shared" si="0"/>
        <v>10</v>
      </c>
      <c r="B18" s="98"/>
      <c r="C18" s="11"/>
      <c r="D18" s="11"/>
      <c r="E18" s="17"/>
      <c r="F18" s="17"/>
      <c r="G18" s="17"/>
      <c r="H18" s="17"/>
      <c r="I18" s="58"/>
      <c r="J18" s="132"/>
      <c r="K18" s="62">
        <f>IF(Tabela135236789101112[[#This Row],[2]]="O",Tabela135236789101112[[#This Row],[5]]+Tabela135236789101112[[#This Row],[7]],0)</f>
        <v>0</v>
      </c>
      <c r="L18" s="63">
        <f>IF(Tabela135236789101112[[#This Row],[2]]="O",Tabela135236789101112[[#This Row],[6]]+Tabela135236789101112[[#This Row],[8]],0)</f>
        <v>0</v>
      </c>
      <c r="M18" s="63">
        <f>IF(Tabela135236789101112[[#This Row],[2]]="SSR",Tabela135236789101112[[#This Row],[5]]+Tabela135236789101112[[#This Row],[7]],0)</f>
        <v>0</v>
      </c>
      <c r="N18" s="63">
        <f>IF(Tabela135236789101112[[#This Row],[2]]="SSR",Tabela135236789101112[[#This Row],[6]]+Tabela135236789101112[[#This Row],[8]],0)</f>
        <v>0</v>
      </c>
      <c r="O18" s="63">
        <f>IF(Tabela135236789101112[[#This Row],[2]]="S",Tabela135236789101112[[#This Row],[5]]+Tabela135236789101112[[#This Row],[7]],0)</f>
        <v>0</v>
      </c>
      <c r="P18" s="63">
        <f>IF(Tabela135236789101112[[#This Row],[2]]="S",Tabela135236789101112[[#This Row],[6]]+Tabela135236789101112[[#This Row],[8]],0)</f>
        <v>0</v>
      </c>
      <c r="Q18" s="63">
        <f>IF(Tabela135236789101112[[#This Row],[2]]="M",Tabela135236789101112[[#This Row],[5]]+Tabela135236789101112[[#This Row],[7]],0)</f>
        <v>0</v>
      </c>
      <c r="R18" s="63">
        <f>IF(Tabela135236789101112[[#This Row],[2]]="M",Tabela135236789101112[[#This Row],[6]]+Tabela135236789101112[[#This Row],[8]],0)</f>
        <v>0</v>
      </c>
      <c r="S18" s="63">
        <f>IF(Tabela135236789101112[[#This Row],[2]]="Z",Tabela135236789101112[[#This Row],[5]]+Tabela135236789101112[[#This Row],[7]],0)</f>
        <v>0</v>
      </c>
      <c r="T18" s="64">
        <f>IF(Tabela135236789101112[[#This Row],[2]]="Z",Tabela135236789101112[[#This Row],[6]]+Tabela135236789101112[[#This Row],[8]],0)</f>
        <v>0</v>
      </c>
      <c r="U18" s="80">
        <f>IF(Tabela135236789101112[[#This Row],[2]]="DG",Tabela135236789101112[[#This Row],[5]]+Tabela135236789101112[[#This Row],[7]],0)</f>
        <v>0</v>
      </c>
      <c r="V18" s="112">
        <f>IF(Tabela135236789101112[[#This Row],[2]]="DG",Tabela135236789101112[[#This Row],[6]]+Tabela135236789101112[[#This Row],[8]],0)</f>
        <v>0</v>
      </c>
    </row>
    <row r="19" spans="1:22" ht="20.100000000000001" customHeight="1">
      <c r="A19" s="22">
        <f t="shared" si="0"/>
        <v>11</v>
      </c>
      <c r="B19" s="98"/>
      <c r="C19" s="11"/>
      <c r="D19" s="11"/>
      <c r="E19" s="17"/>
      <c r="F19" s="17"/>
      <c r="G19" s="17"/>
      <c r="H19" s="17"/>
      <c r="I19" s="58"/>
      <c r="J19" s="132"/>
      <c r="K19" s="62">
        <f>IF(Tabela135236789101112[[#This Row],[2]]="O",Tabela135236789101112[[#This Row],[5]]+Tabela135236789101112[[#This Row],[7]],0)</f>
        <v>0</v>
      </c>
      <c r="L19" s="63">
        <f>IF(Tabela135236789101112[[#This Row],[2]]="O",Tabela135236789101112[[#This Row],[6]]+Tabela135236789101112[[#This Row],[8]],0)</f>
        <v>0</v>
      </c>
      <c r="M19" s="63">
        <f>IF(Tabela135236789101112[[#This Row],[2]]="SSR",Tabela135236789101112[[#This Row],[5]]+Tabela135236789101112[[#This Row],[7]],0)</f>
        <v>0</v>
      </c>
      <c r="N19" s="63">
        <f>IF(Tabela135236789101112[[#This Row],[2]]="SSR",Tabela135236789101112[[#This Row],[6]]+Tabela135236789101112[[#This Row],[8]],0)</f>
        <v>0</v>
      </c>
      <c r="O19" s="63">
        <f>IF(Tabela135236789101112[[#This Row],[2]]="S",Tabela135236789101112[[#This Row],[5]]+Tabela135236789101112[[#This Row],[7]],0)</f>
        <v>0</v>
      </c>
      <c r="P19" s="63">
        <f>IF(Tabela135236789101112[[#This Row],[2]]="S",Tabela135236789101112[[#This Row],[6]]+Tabela135236789101112[[#This Row],[8]],0)</f>
        <v>0</v>
      </c>
      <c r="Q19" s="63">
        <f>IF(Tabela135236789101112[[#This Row],[2]]="M",Tabela135236789101112[[#This Row],[5]]+Tabela135236789101112[[#This Row],[7]],0)</f>
        <v>0</v>
      </c>
      <c r="R19" s="63">
        <f>IF(Tabela135236789101112[[#This Row],[2]]="M",Tabela135236789101112[[#This Row],[6]]+Tabela135236789101112[[#This Row],[8]],0)</f>
        <v>0</v>
      </c>
      <c r="S19" s="63">
        <f>IF(Tabela135236789101112[[#This Row],[2]]="Z",Tabela135236789101112[[#This Row],[5]]+Tabela135236789101112[[#This Row],[7]],0)</f>
        <v>0</v>
      </c>
      <c r="T19" s="64">
        <f>IF(Tabela135236789101112[[#This Row],[2]]="Z",Tabela135236789101112[[#This Row],[6]]+Tabela135236789101112[[#This Row],[8]],0)</f>
        <v>0</v>
      </c>
      <c r="U19" s="80">
        <f>IF(Tabela135236789101112[[#This Row],[2]]="DG",Tabela135236789101112[[#This Row],[5]]+Tabela135236789101112[[#This Row],[7]],0)</f>
        <v>0</v>
      </c>
      <c r="V19" s="112">
        <f>IF(Tabela135236789101112[[#This Row],[2]]="DG",Tabela135236789101112[[#This Row],[6]]+Tabela135236789101112[[#This Row],[8]],0)</f>
        <v>0</v>
      </c>
    </row>
    <row r="20" spans="1:22" ht="20.100000000000001" customHeight="1">
      <c r="A20" s="22">
        <f t="shared" si="0"/>
        <v>12</v>
      </c>
      <c r="B20" s="98"/>
      <c r="C20" s="11"/>
      <c r="D20" s="11"/>
      <c r="E20" s="17"/>
      <c r="F20" s="17"/>
      <c r="G20" s="17"/>
      <c r="H20" s="17"/>
      <c r="I20" s="58"/>
      <c r="J20" s="132"/>
      <c r="K20" s="62">
        <f>IF(Tabela135236789101112[[#This Row],[2]]="O",Tabela135236789101112[[#This Row],[5]]+Tabela135236789101112[[#This Row],[7]],0)</f>
        <v>0</v>
      </c>
      <c r="L20" s="63">
        <f>IF(Tabela135236789101112[[#This Row],[2]]="O",Tabela135236789101112[[#This Row],[6]]+Tabela135236789101112[[#This Row],[8]],0)</f>
        <v>0</v>
      </c>
      <c r="M20" s="63">
        <f>IF(Tabela135236789101112[[#This Row],[2]]="SSR",Tabela135236789101112[[#This Row],[5]]+Tabela135236789101112[[#This Row],[7]],0)</f>
        <v>0</v>
      </c>
      <c r="N20" s="63">
        <f>IF(Tabela135236789101112[[#This Row],[2]]="SSR",Tabela135236789101112[[#This Row],[6]]+Tabela135236789101112[[#This Row],[8]],0)</f>
        <v>0</v>
      </c>
      <c r="O20" s="63">
        <f>IF(Tabela135236789101112[[#This Row],[2]]="S",Tabela135236789101112[[#This Row],[5]]+Tabela135236789101112[[#This Row],[7]],0)</f>
        <v>0</v>
      </c>
      <c r="P20" s="63">
        <f>IF(Tabela135236789101112[[#This Row],[2]]="S",Tabela135236789101112[[#This Row],[6]]+Tabela135236789101112[[#This Row],[8]],0)</f>
        <v>0</v>
      </c>
      <c r="Q20" s="63">
        <f>IF(Tabela135236789101112[[#This Row],[2]]="M",Tabela135236789101112[[#This Row],[5]]+Tabela135236789101112[[#This Row],[7]],0)</f>
        <v>0</v>
      </c>
      <c r="R20" s="63">
        <f>IF(Tabela135236789101112[[#This Row],[2]]="M",Tabela135236789101112[[#This Row],[6]]+Tabela135236789101112[[#This Row],[8]],0)</f>
        <v>0</v>
      </c>
      <c r="S20" s="63">
        <f>IF(Tabela135236789101112[[#This Row],[2]]="Z",Tabela135236789101112[[#This Row],[5]]+Tabela135236789101112[[#This Row],[7]],0)</f>
        <v>0</v>
      </c>
      <c r="T20" s="64">
        <f>IF(Tabela135236789101112[[#This Row],[2]]="Z",Tabela135236789101112[[#This Row],[6]]+Tabela135236789101112[[#This Row],[8]],0)</f>
        <v>0</v>
      </c>
      <c r="U20" s="80">
        <f>IF(Tabela135236789101112[[#This Row],[2]]="DG",Tabela135236789101112[[#This Row],[5]]+Tabela135236789101112[[#This Row],[7]],0)</f>
        <v>0</v>
      </c>
      <c r="V20" s="112">
        <f>IF(Tabela135236789101112[[#This Row],[2]]="DG",Tabela135236789101112[[#This Row],[6]]+Tabela135236789101112[[#This Row],[8]],0)</f>
        <v>0</v>
      </c>
    </row>
    <row r="21" spans="1:22" ht="20.100000000000001" customHeight="1">
      <c r="A21" s="22">
        <f t="shared" si="0"/>
        <v>13</v>
      </c>
      <c r="B21" s="98"/>
      <c r="C21" s="11"/>
      <c r="D21" s="11"/>
      <c r="E21" s="17"/>
      <c r="F21" s="17"/>
      <c r="G21" s="17"/>
      <c r="H21" s="17"/>
      <c r="I21" s="58"/>
      <c r="J21" s="132"/>
      <c r="K21" s="62">
        <f>IF(Tabela135236789101112[[#This Row],[2]]="O",Tabela135236789101112[[#This Row],[5]]+Tabela135236789101112[[#This Row],[7]],0)</f>
        <v>0</v>
      </c>
      <c r="L21" s="63">
        <f>IF(Tabela135236789101112[[#This Row],[2]]="O",Tabela135236789101112[[#This Row],[6]]+Tabela135236789101112[[#This Row],[8]],0)</f>
        <v>0</v>
      </c>
      <c r="M21" s="63">
        <f>IF(Tabela135236789101112[[#This Row],[2]]="SSR",Tabela135236789101112[[#This Row],[5]]+Tabela135236789101112[[#This Row],[7]],0)</f>
        <v>0</v>
      </c>
      <c r="N21" s="63">
        <f>IF(Tabela135236789101112[[#This Row],[2]]="SSR",Tabela135236789101112[[#This Row],[6]]+Tabela135236789101112[[#This Row],[8]],0)</f>
        <v>0</v>
      </c>
      <c r="O21" s="63">
        <f>IF(Tabela135236789101112[[#This Row],[2]]="S",Tabela135236789101112[[#This Row],[5]]+Tabela135236789101112[[#This Row],[7]],0)</f>
        <v>0</v>
      </c>
      <c r="P21" s="63">
        <f>IF(Tabela135236789101112[[#This Row],[2]]="S",Tabela135236789101112[[#This Row],[6]]+Tabela135236789101112[[#This Row],[8]],0)</f>
        <v>0</v>
      </c>
      <c r="Q21" s="63">
        <f>IF(Tabela135236789101112[[#This Row],[2]]="M",Tabela135236789101112[[#This Row],[5]]+Tabela135236789101112[[#This Row],[7]],0)</f>
        <v>0</v>
      </c>
      <c r="R21" s="63">
        <f>IF(Tabela135236789101112[[#This Row],[2]]="M",Tabela135236789101112[[#This Row],[6]]+Tabela135236789101112[[#This Row],[8]],0)</f>
        <v>0</v>
      </c>
      <c r="S21" s="63">
        <f>IF(Tabela135236789101112[[#This Row],[2]]="Z",Tabela135236789101112[[#This Row],[5]]+Tabela135236789101112[[#This Row],[7]],0)</f>
        <v>0</v>
      </c>
      <c r="T21" s="64">
        <f>IF(Tabela135236789101112[[#This Row],[2]]="Z",Tabela135236789101112[[#This Row],[6]]+Tabela135236789101112[[#This Row],[8]],0)</f>
        <v>0</v>
      </c>
      <c r="U21" s="80">
        <f>IF(Tabela135236789101112[[#This Row],[2]]="DG",Tabela135236789101112[[#This Row],[5]]+Tabela135236789101112[[#This Row],[7]],0)</f>
        <v>0</v>
      </c>
      <c r="V21" s="112">
        <f>IF(Tabela135236789101112[[#This Row],[2]]="DG",Tabela135236789101112[[#This Row],[6]]+Tabela135236789101112[[#This Row],[8]],0)</f>
        <v>0</v>
      </c>
    </row>
    <row r="22" spans="1:22" ht="20.100000000000001" customHeight="1">
      <c r="A22" s="22">
        <f t="shared" si="0"/>
        <v>14</v>
      </c>
      <c r="B22" s="98"/>
      <c r="C22" s="11"/>
      <c r="D22" s="11"/>
      <c r="E22" s="17"/>
      <c r="F22" s="17"/>
      <c r="G22" s="17"/>
      <c r="H22" s="17"/>
      <c r="I22" s="58"/>
      <c r="J22" s="132"/>
      <c r="K22" s="62">
        <f>IF(Tabela135236789101112[[#This Row],[2]]="O",Tabela135236789101112[[#This Row],[5]]+Tabela135236789101112[[#This Row],[7]],0)</f>
        <v>0</v>
      </c>
      <c r="L22" s="63">
        <f>IF(Tabela135236789101112[[#This Row],[2]]="O",Tabela135236789101112[[#This Row],[6]]+Tabela135236789101112[[#This Row],[8]],0)</f>
        <v>0</v>
      </c>
      <c r="M22" s="63">
        <f>IF(Tabela135236789101112[[#This Row],[2]]="SSR",Tabela135236789101112[[#This Row],[5]]+Tabela135236789101112[[#This Row],[7]],0)</f>
        <v>0</v>
      </c>
      <c r="N22" s="63">
        <f>IF(Tabela135236789101112[[#This Row],[2]]="SSR",Tabela135236789101112[[#This Row],[6]]+Tabela135236789101112[[#This Row],[8]],0)</f>
        <v>0</v>
      </c>
      <c r="O22" s="63">
        <f>IF(Tabela135236789101112[[#This Row],[2]]="S",Tabela135236789101112[[#This Row],[5]]+Tabela135236789101112[[#This Row],[7]],0)</f>
        <v>0</v>
      </c>
      <c r="P22" s="63">
        <f>IF(Tabela135236789101112[[#This Row],[2]]="S",Tabela135236789101112[[#This Row],[6]]+Tabela135236789101112[[#This Row],[8]],0)</f>
        <v>0</v>
      </c>
      <c r="Q22" s="63">
        <f>IF(Tabela135236789101112[[#This Row],[2]]="M",Tabela135236789101112[[#This Row],[5]]+Tabela135236789101112[[#This Row],[7]],0)</f>
        <v>0</v>
      </c>
      <c r="R22" s="63">
        <f>IF(Tabela135236789101112[[#This Row],[2]]="M",Tabela135236789101112[[#This Row],[6]]+Tabela135236789101112[[#This Row],[8]],0)</f>
        <v>0</v>
      </c>
      <c r="S22" s="63">
        <f>IF(Tabela135236789101112[[#This Row],[2]]="Z",Tabela135236789101112[[#This Row],[5]]+Tabela135236789101112[[#This Row],[7]],0)</f>
        <v>0</v>
      </c>
      <c r="T22" s="64">
        <f>IF(Tabela135236789101112[[#This Row],[2]]="Z",Tabela135236789101112[[#This Row],[6]]+Tabela135236789101112[[#This Row],[8]],0)</f>
        <v>0</v>
      </c>
      <c r="U22" s="80">
        <f>IF(Tabela135236789101112[[#This Row],[2]]="DG",Tabela135236789101112[[#This Row],[5]]+Tabela135236789101112[[#This Row],[7]],0)</f>
        <v>0</v>
      </c>
      <c r="V22" s="112">
        <f>IF(Tabela135236789101112[[#This Row],[2]]="DG",Tabela135236789101112[[#This Row],[6]]+Tabela135236789101112[[#This Row],[8]],0)</f>
        <v>0</v>
      </c>
    </row>
    <row r="23" spans="1:22" ht="20.100000000000001" customHeight="1">
      <c r="A23" s="22">
        <f t="shared" si="0"/>
        <v>15</v>
      </c>
      <c r="B23" s="98"/>
      <c r="C23" s="11"/>
      <c r="D23" s="11"/>
      <c r="E23" s="17"/>
      <c r="F23" s="17"/>
      <c r="G23" s="17"/>
      <c r="H23" s="17"/>
      <c r="I23" s="58"/>
      <c r="J23" s="132"/>
      <c r="K23" s="62">
        <f>IF(Tabela135236789101112[[#This Row],[2]]="O",Tabela135236789101112[[#This Row],[5]]+Tabela135236789101112[[#This Row],[7]],0)</f>
        <v>0</v>
      </c>
      <c r="L23" s="63">
        <f>IF(Tabela135236789101112[[#This Row],[2]]="O",Tabela135236789101112[[#This Row],[6]]+Tabela135236789101112[[#This Row],[8]],0)</f>
        <v>0</v>
      </c>
      <c r="M23" s="63">
        <f>IF(Tabela135236789101112[[#This Row],[2]]="SSR",Tabela135236789101112[[#This Row],[5]]+Tabela135236789101112[[#This Row],[7]],0)</f>
        <v>0</v>
      </c>
      <c r="N23" s="63">
        <f>IF(Tabela135236789101112[[#This Row],[2]]="SSR",Tabela135236789101112[[#This Row],[6]]+Tabela135236789101112[[#This Row],[8]],0)</f>
        <v>0</v>
      </c>
      <c r="O23" s="63">
        <f>IF(Tabela135236789101112[[#This Row],[2]]="S",Tabela135236789101112[[#This Row],[5]]+Tabela135236789101112[[#This Row],[7]],0)</f>
        <v>0</v>
      </c>
      <c r="P23" s="63">
        <f>IF(Tabela135236789101112[[#This Row],[2]]="S",Tabela135236789101112[[#This Row],[6]]+Tabela135236789101112[[#This Row],[8]],0)</f>
        <v>0</v>
      </c>
      <c r="Q23" s="63">
        <f>IF(Tabela135236789101112[[#This Row],[2]]="M",Tabela135236789101112[[#This Row],[5]]+Tabela135236789101112[[#This Row],[7]],0)</f>
        <v>0</v>
      </c>
      <c r="R23" s="63">
        <f>IF(Tabela135236789101112[[#This Row],[2]]="M",Tabela135236789101112[[#This Row],[6]]+Tabela135236789101112[[#This Row],[8]],0)</f>
        <v>0</v>
      </c>
      <c r="S23" s="63">
        <f>IF(Tabela135236789101112[[#This Row],[2]]="Z",Tabela135236789101112[[#This Row],[5]]+Tabela135236789101112[[#This Row],[7]],0)</f>
        <v>0</v>
      </c>
      <c r="T23" s="64">
        <f>IF(Tabela135236789101112[[#This Row],[2]]="Z",Tabela135236789101112[[#This Row],[6]]+Tabela135236789101112[[#This Row],[8]],0)</f>
        <v>0</v>
      </c>
      <c r="U23" s="80">
        <f>IF(Tabela135236789101112[[#This Row],[2]]="DG",Tabela135236789101112[[#This Row],[5]]+Tabela135236789101112[[#This Row],[7]],0)</f>
        <v>0</v>
      </c>
      <c r="V23" s="112">
        <f>IF(Tabela135236789101112[[#This Row],[2]]="DG",Tabela135236789101112[[#This Row],[6]]+Tabela135236789101112[[#This Row],[8]],0)</f>
        <v>0</v>
      </c>
    </row>
    <row r="24" spans="1:22" ht="20.100000000000001" customHeight="1">
      <c r="A24" s="22">
        <f t="shared" si="0"/>
        <v>16</v>
      </c>
      <c r="B24" s="98"/>
      <c r="C24" s="11"/>
      <c r="D24" s="11"/>
      <c r="E24" s="17"/>
      <c r="F24" s="17"/>
      <c r="G24" s="17"/>
      <c r="H24" s="17"/>
      <c r="I24" s="58"/>
      <c r="J24" s="132"/>
      <c r="K24" s="62">
        <f>IF(Tabela135236789101112[[#This Row],[2]]="O",Tabela135236789101112[[#This Row],[5]]+Tabela135236789101112[[#This Row],[7]],0)</f>
        <v>0</v>
      </c>
      <c r="L24" s="63">
        <f>IF(Tabela135236789101112[[#This Row],[2]]="O",Tabela135236789101112[[#This Row],[6]]+Tabela135236789101112[[#This Row],[8]],0)</f>
        <v>0</v>
      </c>
      <c r="M24" s="63">
        <f>IF(Tabela135236789101112[[#This Row],[2]]="SSR",Tabela135236789101112[[#This Row],[5]]+Tabela135236789101112[[#This Row],[7]],0)</f>
        <v>0</v>
      </c>
      <c r="N24" s="63">
        <f>IF(Tabela135236789101112[[#This Row],[2]]="SSR",Tabela135236789101112[[#This Row],[6]]+Tabela135236789101112[[#This Row],[8]],0)</f>
        <v>0</v>
      </c>
      <c r="O24" s="63">
        <f>IF(Tabela135236789101112[[#This Row],[2]]="S",Tabela135236789101112[[#This Row],[5]]+Tabela135236789101112[[#This Row],[7]],0)</f>
        <v>0</v>
      </c>
      <c r="P24" s="63">
        <f>IF(Tabela135236789101112[[#This Row],[2]]="S",Tabela135236789101112[[#This Row],[6]]+Tabela135236789101112[[#This Row],[8]],0)</f>
        <v>0</v>
      </c>
      <c r="Q24" s="63">
        <f>IF(Tabela135236789101112[[#This Row],[2]]="M",Tabela135236789101112[[#This Row],[5]]+Tabela135236789101112[[#This Row],[7]],0)</f>
        <v>0</v>
      </c>
      <c r="R24" s="63">
        <f>IF(Tabela135236789101112[[#This Row],[2]]="M",Tabela135236789101112[[#This Row],[6]]+Tabela135236789101112[[#This Row],[8]],0)</f>
        <v>0</v>
      </c>
      <c r="S24" s="63">
        <f>IF(Tabela135236789101112[[#This Row],[2]]="Z",Tabela135236789101112[[#This Row],[5]]+Tabela135236789101112[[#This Row],[7]],0)</f>
        <v>0</v>
      </c>
      <c r="T24" s="64">
        <f>IF(Tabela135236789101112[[#This Row],[2]]="Z",Tabela135236789101112[[#This Row],[6]]+Tabela135236789101112[[#This Row],[8]],0)</f>
        <v>0</v>
      </c>
      <c r="U24" s="80">
        <f>IF(Tabela135236789101112[[#This Row],[2]]="DG",Tabela135236789101112[[#This Row],[5]]+Tabela135236789101112[[#This Row],[7]],0)</f>
        <v>0</v>
      </c>
      <c r="V24" s="112">
        <f>IF(Tabela135236789101112[[#This Row],[2]]="DG",Tabela135236789101112[[#This Row],[6]]+Tabela135236789101112[[#This Row],[8]],0)</f>
        <v>0</v>
      </c>
    </row>
    <row r="25" spans="1:22" ht="20.100000000000001" customHeight="1">
      <c r="A25" s="22">
        <f t="shared" si="0"/>
        <v>17</v>
      </c>
      <c r="B25" s="98"/>
      <c r="C25" s="11"/>
      <c r="D25" s="11"/>
      <c r="E25" s="17"/>
      <c r="F25" s="17"/>
      <c r="G25" s="17"/>
      <c r="H25" s="17"/>
      <c r="I25" s="58"/>
      <c r="J25" s="132"/>
      <c r="K25" s="62">
        <f>IF(Tabela135236789101112[[#This Row],[2]]="O",Tabela135236789101112[[#This Row],[5]]+Tabela135236789101112[[#This Row],[7]],0)</f>
        <v>0</v>
      </c>
      <c r="L25" s="63">
        <f>IF(Tabela135236789101112[[#This Row],[2]]="O",Tabela135236789101112[[#This Row],[6]]+Tabela135236789101112[[#This Row],[8]],0)</f>
        <v>0</v>
      </c>
      <c r="M25" s="63">
        <f>IF(Tabela135236789101112[[#This Row],[2]]="SSR",Tabela135236789101112[[#This Row],[5]]+Tabela135236789101112[[#This Row],[7]],0)</f>
        <v>0</v>
      </c>
      <c r="N25" s="63">
        <f>IF(Tabela135236789101112[[#This Row],[2]]="SSR",Tabela135236789101112[[#This Row],[6]]+Tabela135236789101112[[#This Row],[8]],0)</f>
        <v>0</v>
      </c>
      <c r="O25" s="63">
        <f>IF(Tabela135236789101112[[#This Row],[2]]="S",Tabela135236789101112[[#This Row],[5]]+Tabela135236789101112[[#This Row],[7]],0)</f>
        <v>0</v>
      </c>
      <c r="P25" s="63">
        <f>IF(Tabela135236789101112[[#This Row],[2]]="S",Tabela135236789101112[[#This Row],[6]]+Tabela135236789101112[[#This Row],[8]],0)</f>
        <v>0</v>
      </c>
      <c r="Q25" s="63">
        <f>IF(Tabela135236789101112[[#This Row],[2]]="M",Tabela135236789101112[[#This Row],[5]]+Tabela135236789101112[[#This Row],[7]],0)</f>
        <v>0</v>
      </c>
      <c r="R25" s="63">
        <f>IF(Tabela135236789101112[[#This Row],[2]]="M",Tabela135236789101112[[#This Row],[6]]+Tabela135236789101112[[#This Row],[8]],0)</f>
        <v>0</v>
      </c>
      <c r="S25" s="63">
        <f>IF(Tabela135236789101112[[#This Row],[2]]="Z",Tabela135236789101112[[#This Row],[5]]+Tabela135236789101112[[#This Row],[7]],0)</f>
        <v>0</v>
      </c>
      <c r="T25" s="64">
        <f>IF(Tabela135236789101112[[#This Row],[2]]="Z",Tabela135236789101112[[#This Row],[6]]+Tabela135236789101112[[#This Row],[8]],0)</f>
        <v>0</v>
      </c>
      <c r="U25" s="80">
        <f>IF(Tabela135236789101112[[#This Row],[2]]="DG",Tabela135236789101112[[#This Row],[5]]+Tabela135236789101112[[#This Row],[7]],0)</f>
        <v>0</v>
      </c>
      <c r="V25" s="112">
        <f>IF(Tabela135236789101112[[#This Row],[2]]="DG",Tabela135236789101112[[#This Row],[6]]+Tabela135236789101112[[#This Row],[8]],0)</f>
        <v>0</v>
      </c>
    </row>
    <row r="26" spans="1:22" ht="20.100000000000001" customHeight="1">
      <c r="A26" s="22">
        <f t="shared" si="0"/>
        <v>18</v>
      </c>
      <c r="B26" s="98"/>
      <c r="C26" s="11"/>
      <c r="D26" s="11"/>
      <c r="E26" s="17"/>
      <c r="F26" s="17"/>
      <c r="G26" s="17"/>
      <c r="H26" s="17"/>
      <c r="I26" s="58"/>
      <c r="J26" s="132"/>
      <c r="K26" s="62">
        <f>IF(Tabela135236789101112[[#This Row],[2]]="O",Tabela135236789101112[[#This Row],[5]]+Tabela135236789101112[[#This Row],[7]],0)</f>
        <v>0</v>
      </c>
      <c r="L26" s="63">
        <f>IF(Tabela135236789101112[[#This Row],[2]]="O",Tabela135236789101112[[#This Row],[6]]+Tabela135236789101112[[#This Row],[8]],0)</f>
        <v>0</v>
      </c>
      <c r="M26" s="63">
        <f>IF(Tabela135236789101112[[#This Row],[2]]="SSR",Tabela135236789101112[[#This Row],[5]]+Tabela135236789101112[[#This Row],[7]],0)</f>
        <v>0</v>
      </c>
      <c r="N26" s="63">
        <f>IF(Tabela135236789101112[[#This Row],[2]]="SSR",Tabela135236789101112[[#This Row],[6]]+Tabela135236789101112[[#This Row],[8]],0)</f>
        <v>0</v>
      </c>
      <c r="O26" s="63">
        <f>IF(Tabela135236789101112[[#This Row],[2]]="S",Tabela135236789101112[[#This Row],[5]]+Tabela135236789101112[[#This Row],[7]],0)</f>
        <v>0</v>
      </c>
      <c r="P26" s="63">
        <f>IF(Tabela135236789101112[[#This Row],[2]]="S",Tabela135236789101112[[#This Row],[6]]+Tabela135236789101112[[#This Row],[8]],0)</f>
        <v>0</v>
      </c>
      <c r="Q26" s="63">
        <f>IF(Tabela135236789101112[[#This Row],[2]]="M",Tabela135236789101112[[#This Row],[5]]+Tabela135236789101112[[#This Row],[7]],0)</f>
        <v>0</v>
      </c>
      <c r="R26" s="63">
        <f>IF(Tabela135236789101112[[#This Row],[2]]="M",Tabela135236789101112[[#This Row],[6]]+Tabela135236789101112[[#This Row],[8]],0)</f>
        <v>0</v>
      </c>
      <c r="S26" s="63">
        <f>IF(Tabela135236789101112[[#This Row],[2]]="Z",Tabela135236789101112[[#This Row],[5]]+Tabela135236789101112[[#This Row],[7]],0)</f>
        <v>0</v>
      </c>
      <c r="T26" s="64">
        <f>IF(Tabela135236789101112[[#This Row],[2]]="Z",Tabela135236789101112[[#This Row],[6]]+Tabela135236789101112[[#This Row],[8]],0)</f>
        <v>0</v>
      </c>
      <c r="U26" s="80">
        <f>IF(Tabela135236789101112[[#This Row],[2]]="DG",Tabela135236789101112[[#This Row],[5]]+Tabela135236789101112[[#This Row],[7]],0)</f>
        <v>0</v>
      </c>
      <c r="V26" s="112">
        <f>IF(Tabela135236789101112[[#This Row],[2]]="DG",Tabela135236789101112[[#This Row],[6]]+Tabela135236789101112[[#This Row],[8]],0)</f>
        <v>0</v>
      </c>
    </row>
    <row r="27" spans="1:22" ht="20.100000000000001" customHeight="1">
      <c r="A27" s="22">
        <f t="shared" si="0"/>
        <v>19</v>
      </c>
      <c r="B27" s="98"/>
      <c r="C27" s="11"/>
      <c r="D27" s="11"/>
      <c r="E27" s="17"/>
      <c r="F27" s="17"/>
      <c r="G27" s="17"/>
      <c r="H27" s="17"/>
      <c r="I27" s="58"/>
      <c r="J27" s="132"/>
      <c r="K27" s="62">
        <f>IF(Tabela135236789101112[[#This Row],[2]]="O",Tabela135236789101112[[#This Row],[5]]+Tabela135236789101112[[#This Row],[7]],0)</f>
        <v>0</v>
      </c>
      <c r="L27" s="63">
        <f>IF(Tabela135236789101112[[#This Row],[2]]="O",Tabela135236789101112[[#This Row],[6]]+Tabela135236789101112[[#This Row],[8]],0)</f>
        <v>0</v>
      </c>
      <c r="M27" s="63">
        <f>IF(Tabela135236789101112[[#This Row],[2]]="SSR",Tabela135236789101112[[#This Row],[5]]+Tabela135236789101112[[#This Row],[7]],0)</f>
        <v>0</v>
      </c>
      <c r="N27" s="63">
        <f>IF(Tabela135236789101112[[#This Row],[2]]="SSR",Tabela135236789101112[[#This Row],[6]]+Tabela135236789101112[[#This Row],[8]],0)</f>
        <v>0</v>
      </c>
      <c r="O27" s="63">
        <f>IF(Tabela135236789101112[[#This Row],[2]]="S",Tabela135236789101112[[#This Row],[5]]+Tabela135236789101112[[#This Row],[7]],0)</f>
        <v>0</v>
      </c>
      <c r="P27" s="63">
        <f>IF(Tabela135236789101112[[#This Row],[2]]="S",Tabela135236789101112[[#This Row],[6]]+Tabela135236789101112[[#This Row],[8]],0)</f>
        <v>0</v>
      </c>
      <c r="Q27" s="63">
        <f>IF(Tabela135236789101112[[#This Row],[2]]="M",Tabela135236789101112[[#This Row],[5]]+Tabela135236789101112[[#This Row],[7]],0)</f>
        <v>0</v>
      </c>
      <c r="R27" s="63">
        <f>IF(Tabela135236789101112[[#This Row],[2]]="M",Tabela135236789101112[[#This Row],[6]]+Tabela135236789101112[[#This Row],[8]],0)</f>
        <v>0</v>
      </c>
      <c r="S27" s="63">
        <f>IF(Tabela135236789101112[[#This Row],[2]]="Z",Tabela135236789101112[[#This Row],[5]]+Tabela135236789101112[[#This Row],[7]],0)</f>
        <v>0</v>
      </c>
      <c r="T27" s="64">
        <f>IF(Tabela135236789101112[[#This Row],[2]]="Z",Tabela135236789101112[[#This Row],[6]]+Tabela135236789101112[[#This Row],[8]],0)</f>
        <v>0</v>
      </c>
      <c r="U27" s="80">
        <f>IF(Tabela135236789101112[[#This Row],[2]]="DG",Tabela135236789101112[[#This Row],[5]]+Tabela135236789101112[[#This Row],[7]],0)</f>
        <v>0</v>
      </c>
      <c r="V27" s="112">
        <f>IF(Tabela135236789101112[[#This Row],[2]]="DG",Tabela135236789101112[[#This Row],[6]]+Tabela135236789101112[[#This Row],[8]],0)</f>
        <v>0</v>
      </c>
    </row>
    <row r="28" spans="1:22" ht="20.100000000000001" customHeight="1">
      <c r="A28" s="22">
        <f t="shared" si="0"/>
        <v>20</v>
      </c>
      <c r="B28" s="98"/>
      <c r="C28" s="11"/>
      <c r="D28" s="11"/>
      <c r="E28" s="17"/>
      <c r="F28" s="17"/>
      <c r="G28" s="17"/>
      <c r="H28" s="17"/>
      <c r="I28" s="58"/>
      <c r="J28" s="132"/>
      <c r="K28" s="62">
        <f>IF(Tabela135236789101112[[#This Row],[2]]="O",Tabela135236789101112[[#This Row],[5]]+Tabela135236789101112[[#This Row],[7]],0)</f>
        <v>0</v>
      </c>
      <c r="L28" s="63">
        <f>IF(Tabela135236789101112[[#This Row],[2]]="O",Tabela135236789101112[[#This Row],[6]]+Tabela135236789101112[[#This Row],[8]],0)</f>
        <v>0</v>
      </c>
      <c r="M28" s="63">
        <f>IF(Tabela135236789101112[[#This Row],[2]]="SSR",Tabela135236789101112[[#This Row],[5]]+Tabela135236789101112[[#This Row],[7]],0)</f>
        <v>0</v>
      </c>
      <c r="N28" s="63">
        <f>IF(Tabela135236789101112[[#This Row],[2]]="SSR",Tabela135236789101112[[#This Row],[6]]+Tabela135236789101112[[#This Row],[8]],0)</f>
        <v>0</v>
      </c>
      <c r="O28" s="63">
        <f>IF(Tabela135236789101112[[#This Row],[2]]="S",Tabela135236789101112[[#This Row],[5]]+Tabela135236789101112[[#This Row],[7]],0)</f>
        <v>0</v>
      </c>
      <c r="P28" s="63">
        <f>IF(Tabela135236789101112[[#This Row],[2]]="S",Tabela135236789101112[[#This Row],[6]]+Tabela135236789101112[[#This Row],[8]],0)</f>
        <v>0</v>
      </c>
      <c r="Q28" s="63">
        <f>IF(Tabela135236789101112[[#This Row],[2]]="M",Tabela135236789101112[[#This Row],[5]]+Tabela135236789101112[[#This Row],[7]],0)</f>
        <v>0</v>
      </c>
      <c r="R28" s="63">
        <f>IF(Tabela135236789101112[[#This Row],[2]]="M",Tabela135236789101112[[#This Row],[6]]+Tabela135236789101112[[#This Row],[8]],0)</f>
        <v>0</v>
      </c>
      <c r="S28" s="63">
        <f>IF(Tabela135236789101112[[#This Row],[2]]="Z",Tabela135236789101112[[#This Row],[5]]+Tabela135236789101112[[#This Row],[7]],0)</f>
        <v>0</v>
      </c>
      <c r="T28" s="64">
        <f>IF(Tabela135236789101112[[#This Row],[2]]="Z",Tabela135236789101112[[#This Row],[6]]+Tabela135236789101112[[#This Row],[8]],0)</f>
        <v>0</v>
      </c>
      <c r="U28" s="80">
        <f>IF(Tabela135236789101112[[#This Row],[2]]="DG",Tabela135236789101112[[#This Row],[5]]+Tabela135236789101112[[#This Row],[7]],0)</f>
        <v>0</v>
      </c>
      <c r="V28" s="112">
        <f>IF(Tabela135236789101112[[#This Row],[2]]="DG",Tabela135236789101112[[#This Row],[6]]+Tabela135236789101112[[#This Row],[8]],0)</f>
        <v>0</v>
      </c>
    </row>
    <row r="29" spans="1:22" ht="20.100000000000001" customHeight="1">
      <c r="A29" s="22">
        <f t="shared" si="0"/>
        <v>21</v>
      </c>
      <c r="B29" s="98"/>
      <c r="C29" s="11"/>
      <c r="D29" s="11"/>
      <c r="E29" s="17"/>
      <c r="F29" s="17"/>
      <c r="G29" s="17"/>
      <c r="H29" s="17"/>
      <c r="I29" s="58"/>
      <c r="J29" s="132"/>
      <c r="K29" s="62">
        <f>IF(Tabela135236789101112[[#This Row],[2]]="O",Tabela135236789101112[[#This Row],[5]]+Tabela135236789101112[[#This Row],[7]],0)</f>
        <v>0</v>
      </c>
      <c r="L29" s="63">
        <f>IF(Tabela135236789101112[[#This Row],[2]]="O",Tabela135236789101112[[#This Row],[6]]+Tabela135236789101112[[#This Row],[8]],0)</f>
        <v>0</v>
      </c>
      <c r="M29" s="63">
        <f>IF(Tabela135236789101112[[#This Row],[2]]="SSR",Tabela135236789101112[[#This Row],[5]]+Tabela135236789101112[[#This Row],[7]],0)</f>
        <v>0</v>
      </c>
      <c r="N29" s="63">
        <f>IF(Tabela135236789101112[[#This Row],[2]]="SSR",Tabela135236789101112[[#This Row],[6]]+Tabela135236789101112[[#This Row],[8]],0)</f>
        <v>0</v>
      </c>
      <c r="O29" s="63">
        <f>IF(Tabela135236789101112[[#This Row],[2]]="S",Tabela135236789101112[[#This Row],[5]]+Tabela135236789101112[[#This Row],[7]],0)</f>
        <v>0</v>
      </c>
      <c r="P29" s="63">
        <f>IF(Tabela135236789101112[[#This Row],[2]]="S",Tabela135236789101112[[#This Row],[6]]+Tabela135236789101112[[#This Row],[8]],0)</f>
        <v>0</v>
      </c>
      <c r="Q29" s="63">
        <f>IF(Tabela135236789101112[[#This Row],[2]]="M",Tabela135236789101112[[#This Row],[5]]+Tabela135236789101112[[#This Row],[7]],0)</f>
        <v>0</v>
      </c>
      <c r="R29" s="63">
        <f>IF(Tabela135236789101112[[#This Row],[2]]="M",Tabela135236789101112[[#This Row],[6]]+Tabela135236789101112[[#This Row],[8]],0)</f>
        <v>0</v>
      </c>
      <c r="S29" s="63">
        <f>IF(Tabela135236789101112[[#This Row],[2]]="Z",Tabela135236789101112[[#This Row],[5]]+Tabela135236789101112[[#This Row],[7]],0)</f>
        <v>0</v>
      </c>
      <c r="T29" s="64">
        <f>IF(Tabela135236789101112[[#This Row],[2]]="Z",Tabela135236789101112[[#This Row],[6]]+Tabela135236789101112[[#This Row],[8]],0)</f>
        <v>0</v>
      </c>
      <c r="U29" s="80">
        <f>IF(Tabela135236789101112[[#This Row],[2]]="DG",Tabela135236789101112[[#This Row],[5]]+Tabela135236789101112[[#This Row],[7]],0)</f>
        <v>0</v>
      </c>
      <c r="V29" s="112">
        <f>IF(Tabela135236789101112[[#This Row],[2]]="DG",Tabela135236789101112[[#This Row],[6]]+Tabela135236789101112[[#This Row],[8]],0)</f>
        <v>0</v>
      </c>
    </row>
    <row r="30" spans="1:22" ht="20.100000000000001" customHeight="1">
      <c r="A30" s="22">
        <f t="shared" si="0"/>
        <v>22</v>
      </c>
      <c r="B30" s="98"/>
      <c r="C30" s="11"/>
      <c r="D30" s="11"/>
      <c r="E30" s="17"/>
      <c r="F30" s="17"/>
      <c r="G30" s="17"/>
      <c r="H30" s="17"/>
      <c r="I30" s="58"/>
      <c r="J30" s="132"/>
      <c r="K30" s="62">
        <f>IF(Tabela135236789101112[[#This Row],[2]]="O",Tabela135236789101112[[#This Row],[5]]+Tabela135236789101112[[#This Row],[7]],0)</f>
        <v>0</v>
      </c>
      <c r="L30" s="63">
        <f>IF(Tabela135236789101112[[#This Row],[2]]="O",Tabela135236789101112[[#This Row],[6]]+Tabela135236789101112[[#This Row],[8]],0)</f>
        <v>0</v>
      </c>
      <c r="M30" s="63">
        <f>IF(Tabela135236789101112[[#This Row],[2]]="SSR",Tabela135236789101112[[#This Row],[5]]+Tabela135236789101112[[#This Row],[7]],0)</f>
        <v>0</v>
      </c>
      <c r="N30" s="63">
        <f>IF(Tabela135236789101112[[#This Row],[2]]="SSR",Tabela135236789101112[[#This Row],[6]]+Tabela135236789101112[[#This Row],[8]],0)</f>
        <v>0</v>
      </c>
      <c r="O30" s="63">
        <f>IF(Tabela135236789101112[[#This Row],[2]]="S",Tabela135236789101112[[#This Row],[5]]+Tabela135236789101112[[#This Row],[7]],0)</f>
        <v>0</v>
      </c>
      <c r="P30" s="63">
        <f>IF(Tabela135236789101112[[#This Row],[2]]="S",Tabela135236789101112[[#This Row],[6]]+Tabela135236789101112[[#This Row],[8]],0)</f>
        <v>0</v>
      </c>
      <c r="Q30" s="63">
        <f>IF(Tabela135236789101112[[#This Row],[2]]="M",Tabela135236789101112[[#This Row],[5]]+Tabela135236789101112[[#This Row],[7]],0)</f>
        <v>0</v>
      </c>
      <c r="R30" s="63">
        <f>IF(Tabela135236789101112[[#This Row],[2]]="M",Tabela135236789101112[[#This Row],[6]]+Tabela135236789101112[[#This Row],[8]],0)</f>
        <v>0</v>
      </c>
      <c r="S30" s="63">
        <f>IF(Tabela135236789101112[[#This Row],[2]]="Z",Tabela135236789101112[[#This Row],[5]]+Tabela135236789101112[[#This Row],[7]],0)</f>
        <v>0</v>
      </c>
      <c r="T30" s="64">
        <f>IF(Tabela135236789101112[[#This Row],[2]]="Z",Tabela135236789101112[[#This Row],[6]]+Tabela135236789101112[[#This Row],[8]],0)</f>
        <v>0</v>
      </c>
      <c r="U30" s="80">
        <f>IF(Tabela135236789101112[[#This Row],[2]]="DG",Tabela135236789101112[[#This Row],[5]]+Tabela135236789101112[[#This Row],[7]],0)</f>
        <v>0</v>
      </c>
      <c r="V30" s="112">
        <f>IF(Tabela135236789101112[[#This Row],[2]]="DG",Tabela135236789101112[[#This Row],[6]]+Tabela135236789101112[[#This Row],[8]],0)</f>
        <v>0</v>
      </c>
    </row>
    <row r="31" spans="1:22" ht="20.100000000000001" customHeight="1">
      <c r="A31" s="22">
        <f t="shared" si="0"/>
        <v>23</v>
      </c>
      <c r="B31" s="98"/>
      <c r="C31" s="11"/>
      <c r="D31" s="11"/>
      <c r="E31" s="17"/>
      <c r="F31" s="17"/>
      <c r="G31" s="17"/>
      <c r="H31" s="17"/>
      <c r="I31" s="58"/>
      <c r="J31" s="132"/>
      <c r="K31" s="62">
        <f>IF(Tabela135236789101112[[#This Row],[2]]="O",Tabela135236789101112[[#This Row],[5]]+Tabela135236789101112[[#This Row],[7]],0)</f>
        <v>0</v>
      </c>
      <c r="L31" s="63">
        <f>IF(Tabela135236789101112[[#This Row],[2]]="O",Tabela135236789101112[[#This Row],[6]]+Tabela135236789101112[[#This Row],[8]],0)</f>
        <v>0</v>
      </c>
      <c r="M31" s="63">
        <f>IF(Tabela135236789101112[[#This Row],[2]]="SSR",Tabela135236789101112[[#This Row],[5]]+Tabela135236789101112[[#This Row],[7]],0)</f>
        <v>0</v>
      </c>
      <c r="N31" s="63">
        <f>IF(Tabela135236789101112[[#This Row],[2]]="SSR",Tabela135236789101112[[#This Row],[6]]+Tabela135236789101112[[#This Row],[8]],0)</f>
        <v>0</v>
      </c>
      <c r="O31" s="63">
        <f>IF(Tabela135236789101112[[#This Row],[2]]="S",Tabela135236789101112[[#This Row],[5]]+Tabela135236789101112[[#This Row],[7]],0)</f>
        <v>0</v>
      </c>
      <c r="P31" s="63">
        <f>IF(Tabela135236789101112[[#This Row],[2]]="S",Tabela135236789101112[[#This Row],[6]]+Tabela135236789101112[[#This Row],[8]],0)</f>
        <v>0</v>
      </c>
      <c r="Q31" s="63">
        <f>IF(Tabela135236789101112[[#This Row],[2]]="M",Tabela135236789101112[[#This Row],[5]]+Tabela135236789101112[[#This Row],[7]],0)</f>
        <v>0</v>
      </c>
      <c r="R31" s="63">
        <f>IF(Tabela135236789101112[[#This Row],[2]]="M",Tabela135236789101112[[#This Row],[6]]+Tabela135236789101112[[#This Row],[8]],0)</f>
        <v>0</v>
      </c>
      <c r="S31" s="63">
        <f>IF(Tabela135236789101112[[#This Row],[2]]="Z",Tabela135236789101112[[#This Row],[5]]+Tabela135236789101112[[#This Row],[7]],0)</f>
        <v>0</v>
      </c>
      <c r="T31" s="64">
        <f>IF(Tabela135236789101112[[#This Row],[2]]="Z",Tabela135236789101112[[#This Row],[6]]+Tabela135236789101112[[#This Row],[8]],0)</f>
        <v>0</v>
      </c>
      <c r="U31" s="80">
        <f>IF(Tabela135236789101112[[#This Row],[2]]="DG",Tabela135236789101112[[#This Row],[5]]+Tabela135236789101112[[#This Row],[7]],0)</f>
        <v>0</v>
      </c>
      <c r="V31" s="112">
        <f>IF(Tabela135236789101112[[#This Row],[2]]="DG",Tabela135236789101112[[#This Row],[6]]+Tabela135236789101112[[#This Row],[8]],0)</f>
        <v>0</v>
      </c>
    </row>
    <row r="32" spans="1:22" ht="20.100000000000001" customHeight="1">
      <c r="A32" s="22">
        <f t="shared" si="0"/>
        <v>24</v>
      </c>
      <c r="B32" s="98"/>
      <c r="C32" s="11"/>
      <c r="D32" s="11"/>
      <c r="E32" s="23"/>
      <c r="F32" s="23"/>
      <c r="G32" s="23"/>
      <c r="H32" s="23"/>
      <c r="I32" s="58"/>
      <c r="J32" s="132"/>
      <c r="K32" s="62">
        <f>IF(Tabela135236789101112[[#This Row],[2]]="O",Tabela135236789101112[[#This Row],[5]]+Tabela135236789101112[[#This Row],[7]],0)</f>
        <v>0</v>
      </c>
      <c r="L32" s="63">
        <f>IF(Tabela135236789101112[[#This Row],[2]]="O",Tabela135236789101112[[#This Row],[6]]+Tabela135236789101112[[#This Row],[8]],0)</f>
        <v>0</v>
      </c>
      <c r="M32" s="63">
        <f>IF(Tabela135236789101112[[#This Row],[2]]="SSR",Tabela135236789101112[[#This Row],[5]]+Tabela135236789101112[[#This Row],[7]],0)</f>
        <v>0</v>
      </c>
      <c r="N32" s="63">
        <f>IF(Tabela135236789101112[[#This Row],[2]]="SSR",Tabela135236789101112[[#This Row],[6]]+Tabela135236789101112[[#This Row],[8]],0)</f>
        <v>0</v>
      </c>
      <c r="O32" s="63">
        <f>IF(Tabela135236789101112[[#This Row],[2]]="S",Tabela135236789101112[[#This Row],[5]]+Tabela135236789101112[[#This Row],[7]],0)</f>
        <v>0</v>
      </c>
      <c r="P32" s="63">
        <f>IF(Tabela135236789101112[[#This Row],[2]]="S",Tabela135236789101112[[#This Row],[6]]+Tabela135236789101112[[#This Row],[8]],0)</f>
        <v>0</v>
      </c>
      <c r="Q32" s="63">
        <f>IF(Tabela135236789101112[[#This Row],[2]]="M",Tabela135236789101112[[#This Row],[5]]+Tabela135236789101112[[#This Row],[7]],0)</f>
        <v>0</v>
      </c>
      <c r="R32" s="63">
        <f>IF(Tabela135236789101112[[#This Row],[2]]="M",Tabela135236789101112[[#This Row],[6]]+Tabela135236789101112[[#This Row],[8]],0)</f>
        <v>0</v>
      </c>
      <c r="S32" s="63">
        <f>IF(Tabela135236789101112[[#This Row],[2]]="Z",Tabela135236789101112[[#This Row],[5]]+Tabela135236789101112[[#This Row],[7]],0)</f>
        <v>0</v>
      </c>
      <c r="T32" s="64">
        <f>IF(Tabela135236789101112[[#This Row],[2]]="Z",Tabela135236789101112[[#This Row],[6]]+Tabela135236789101112[[#This Row],[8]],0)</f>
        <v>0</v>
      </c>
      <c r="U32" s="80">
        <f>IF(Tabela135236789101112[[#This Row],[2]]="DG",Tabela135236789101112[[#This Row],[5]]+Tabela135236789101112[[#This Row],[7]],0)</f>
        <v>0</v>
      </c>
      <c r="V32" s="112">
        <f>IF(Tabela135236789101112[[#This Row],[2]]="DG",Tabela135236789101112[[#This Row],[6]]+Tabela135236789101112[[#This Row],[8]],0)</f>
        <v>0</v>
      </c>
    </row>
    <row r="33" spans="1:22" ht="20.100000000000001" customHeight="1" thickBot="1">
      <c r="A33" s="22">
        <v>25</v>
      </c>
      <c r="B33" s="98"/>
      <c r="C33" s="11"/>
      <c r="D33" s="11"/>
      <c r="E33" s="23"/>
      <c r="F33" s="23"/>
      <c r="G33" s="23"/>
      <c r="H33" s="23"/>
      <c r="I33" s="58"/>
      <c r="J33" s="132"/>
      <c r="K33" s="68">
        <f>IF(Tabela135236789101112[[#This Row],[2]]="O",Tabela135236789101112[[#This Row],[5]]+Tabela135236789101112[[#This Row],[7]],0)</f>
        <v>0</v>
      </c>
      <c r="L33" s="69">
        <f>IF(Tabela135236789101112[[#This Row],[2]]="O",Tabela135236789101112[[#This Row],[6]]+Tabela135236789101112[[#This Row],[8]],0)</f>
        <v>0</v>
      </c>
      <c r="M33" s="69">
        <f>IF(Tabela135236789101112[[#This Row],[2]]="SSR",Tabela135236789101112[[#This Row],[5]]+Tabela135236789101112[[#This Row],[7]],0)</f>
        <v>0</v>
      </c>
      <c r="N33" s="69">
        <f>IF(Tabela135236789101112[[#This Row],[2]]="SSR",Tabela135236789101112[[#This Row],[6]]+Tabela135236789101112[[#This Row],[8]],0)</f>
        <v>0</v>
      </c>
      <c r="O33" s="69">
        <f>IF(Tabela135236789101112[[#This Row],[2]]="S",Tabela135236789101112[[#This Row],[5]]+Tabela135236789101112[[#This Row],[7]],0)</f>
        <v>0</v>
      </c>
      <c r="P33" s="69">
        <f>IF(Tabela135236789101112[[#This Row],[2]]="S",Tabela135236789101112[[#This Row],[6]]+Tabela135236789101112[[#This Row],[8]],0)</f>
        <v>0</v>
      </c>
      <c r="Q33" s="69">
        <f>IF(Tabela135236789101112[[#This Row],[2]]="M",Tabela135236789101112[[#This Row],[5]]+Tabela135236789101112[[#This Row],[7]],0)</f>
        <v>0</v>
      </c>
      <c r="R33" s="69">
        <f>IF(Tabela135236789101112[[#This Row],[2]]="M",Tabela135236789101112[[#This Row],[6]]+Tabela135236789101112[[#This Row],[8]],0)</f>
        <v>0</v>
      </c>
      <c r="S33" s="69">
        <f>IF(Tabela135236789101112[[#This Row],[2]]="Z",Tabela135236789101112[[#This Row],[5]]+Tabela135236789101112[[#This Row],[7]],0)</f>
        <v>0</v>
      </c>
      <c r="T33" s="70">
        <f>IF(Tabela135236789101112[[#This Row],[2]]="Z",Tabela135236789101112[[#This Row],[6]]+Tabela135236789101112[[#This Row],[8]],0)</f>
        <v>0</v>
      </c>
      <c r="U33" s="120">
        <f>IF(Tabela135236789101112[[#This Row],[2]]="DG",Tabela135236789101112[[#This Row],[5]]+Tabela135236789101112[[#This Row],[7]],0)</f>
        <v>0</v>
      </c>
      <c r="V33" s="122">
        <f>IF(Tabela135236789101112[[#This Row],[2]]="DG",Tabela135236789101112[[#This Row],[6]]+Tabela135236789101112[[#This Row],[8]],0)</f>
        <v>0</v>
      </c>
    </row>
    <row r="34" spans="1:22" ht="20.100000000000001" customHeight="1" thickBot="1">
      <c r="A34" s="14"/>
      <c r="B34" s="99"/>
      <c r="C34" s="16"/>
      <c r="D34" s="41" t="s">
        <v>19</v>
      </c>
      <c r="E34" s="43">
        <f>SUBTOTAL(109,Tabela135236789101112[5])</f>
        <v>0</v>
      </c>
      <c r="F34" s="43">
        <f>SUBTOTAL(109,Tabela135236789101112[6])</f>
        <v>0</v>
      </c>
      <c r="G34" s="43">
        <f>SUBTOTAL(109,Tabela135236789101112[7])</f>
        <v>0</v>
      </c>
      <c r="H34" s="43">
        <f>SUBTOTAL(109,Tabela135236789101112[8])</f>
        <v>0</v>
      </c>
      <c r="I34" s="45" t="s">
        <v>38</v>
      </c>
      <c r="J34" s="60">
        <f ca="1">SUMIF(I9:J33,"p",J9:J33)</f>
        <v>0</v>
      </c>
      <c r="K34" s="136">
        <f t="shared" ref="K34:V34" si="1">SUM(K9:K33)</f>
        <v>0</v>
      </c>
      <c r="L34" s="136">
        <f t="shared" si="1"/>
        <v>0</v>
      </c>
      <c r="M34" s="136">
        <f t="shared" si="1"/>
        <v>0</v>
      </c>
      <c r="N34" s="136">
        <f t="shared" si="1"/>
        <v>0</v>
      </c>
      <c r="O34" s="136">
        <f t="shared" si="1"/>
        <v>0</v>
      </c>
      <c r="P34" s="114">
        <f t="shared" si="1"/>
        <v>0</v>
      </c>
      <c r="Q34" s="114">
        <f t="shared" si="1"/>
        <v>0</v>
      </c>
      <c r="R34" s="113">
        <f t="shared" si="1"/>
        <v>0</v>
      </c>
      <c r="S34" s="114">
        <f t="shared" si="1"/>
        <v>0</v>
      </c>
      <c r="T34" s="113">
        <f t="shared" si="1"/>
        <v>0</v>
      </c>
      <c r="U34" s="114">
        <f t="shared" si="1"/>
        <v>0</v>
      </c>
      <c r="V34" s="113">
        <f t="shared" si="1"/>
        <v>0</v>
      </c>
    </row>
    <row r="35" spans="1:22" ht="20.100000000000001" customHeight="1">
      <c r="C35" s="15"/>
      <c r="D35" s="42" t="s">
        <v>20</v>
      </c>
      <c r="E35" s="187">
        <f>E34-F34+E5</f>
        <v>0</v>
      </c>
      <c r="F35" s="187"/>
      <c r="G35" s="187">
        <f>G34-H34+G5</f>
        <v>0</v>
      </c>
      <c r="H35" s="187"/>
      <c r="I35" s="46" t="s">
        <v>39</v>
      </c>
      <c r="J35" s="134">
        <f ca="1">SUMIF(I9:J33,"z",J9:J33)</f>
        <v>0</v>
      </c>
      <c r="K35" s="225" t="s">
        <v>104</v>
      </c>
      <c r="L35" s="226"/>
      <c r="M35" s="227"/>
      <c r="N35" s="137" t="s">
        <v>5</v>
      </c>
      <c r="O35" s="139">
        <f>K34+M34+O34+Q34+S34</f>
        <v>0</v>
      </c>
    </row>
    <row r="36" spans="1:22" ht="20.100000000000001" customHeight="1" thickBot="1">
      <c r="C36" s="12"/>
      <c r="D36" s="47" t="s">
        <v>10</v>
      </c>
      <c r="E36" s="190">
        <f>G35+E35</f>
        <v>0</v>
      </c>
      <c r="F36" s="190"/>
      <c r="G36" s="190"/>
      <c r="H36" s="190"/>
      <c r="I36" s="126" t="s">
        <v>40</v>
      </c>
      <c r="J36" s="135">
        <f ca="1">J34-D3-J35+I5</f>
        <v>0</v>
      </c>
      <c r="K36" s="228"/>
      <c r="L36" s="229"/>
      <c r="M36" s="230"/>
      <c r="N36" s="138" t="s">
        <v>1</v>
      </c>
      <c r="O36" s="140">
        <f>L34+N34+P34+R34+T34</f>
        <v>0</v>
      </c>
    </row>
    <row r="37" spans="1:22" ht="15">
      <c r="C37" s="5" t="str">
        <f>IF(D37=0,"Rozliczono całkowicie",IF(D37&gt;0,"NADPŁATA","NIEDOPŁATA"))</f>
        <v>Rozliczono całkowicie</v>
      </c>
      <c r="D37" s="4">
        <f>(G10+(F11+H11)-D3+D5)</f>
        <v>0</v>
      </c>
      <c r="I37" s="3"/>
    </row>
    <row r="38" spans="1:22">
      <c r="C38" s="6" t="str">
        <f>IF(E10+G10=D3-(E9+G9),"Odpis procentowy na dobro koła wprowadzono poprawnie","Odpis procentowy na dobro koła wprowadzono błędnie")</f>
        <v>Odpis procentowy na dobro koła wprowadzono poprawnie</v>
      </c>
      <c r="D38" s="7"/>
      <c r="I38" s="3"/>
    </row>
    <row r="39" spans="1:22">
      <c r="C39" s="8" t="str">
        <f>IF(AND(ISNUMBER(E5),ISNUMBER(G5)),"Wprowadzono poprzedni okres poprawnie","UWAGA !!! Nie wprowadzono poprzedniego okresu w kasie lub banku")</f>
        <v>Wprowadzono poprzedni okres poprawnie</v>
      </c>
      <c r="D39" s="9"/>
      <c r="I39" s="3"/>
    </row>
    <row r="40" spans="1:22">
      <c r="C40" s="14" t="s">
        <v>6</v>
      </c>
      <c r="D40" s="2"/>
    </row>
    <row r="41" spans="1:22">
      <c r="D41" t="s">
        <v>21</v>
      </c>
      <c r="G41" t="s">
        <v>41</v>
      </c>
      <c r="J41" t="s">
        <v>42</v>
      </c>
    </row>
    <row r="42" spans="1:22">
      <c r="C42" s="13" t="s">
        <v>9</v>
      </c>
      <c r="D42" s="13"/>
    </row>
    <row r="43" spans="1:22">
      <c r="A43" s="13"/>
      <c r="B43" s="100"/>
      <c r="C43" s="13"/>
      <c r="D43" s="13"/>
    </row>
    <row r="44" spans="1:22">
      <c r="A44" s="13"/>
      <c r="B44" s="100"/>
      <c r="C44" s="13"/>
      <c r="D44" s="13"/>
    </row>
  </sheetData>
  <sheetProtection algorithmName="SHA-512" hashValue="Od7HNI3YVYIm4n2OUOdm/SF+ytuC6ScSY9JPIQVE8kAQ19K7l6HhyEVqXG7dfHDc2nhe1WF9gYCYwnUbSJ3GwA==" saltValue="jelFNL12pYLPlTPdrxesAg==" spinCount="100000" sheet="1" objects="1" scenarios="1"/>
  <mergeCells count="28">
    <mergeCell ref="D1:H1"/>
    <mergeCell ref="D2:H2"/>
    <mergeCell ref="A3:A4"/>
    <mergeCell ref="C3:C4"/>
    <mergeCell ref="D3:D4"/>
    <mergeCell ref="E3:H4"/>
    <mergeCell ref="A6:A7"/>
    <mergeCell ref="C6:C7"/>
    <mergeCell ref="D6:D7"/>
    <mergeCell ref="E6:F6"/>
    <mergeCell ref="G6:H6"/>
    <mergeCell ref="B6:B7"/>
    <mergeCell ref="I8:J8"/>
    <mergeCell ref="E35:F35"/>
    <mergeCell ref="G35:H35"/>
    <mergeCell ref="E36:H36"/>
    <mergeCell ref="I3:J4"/>
    <mergeCell ref="E5:F5"/>
    <mergeCell ref="G5:H5"/>
    <mergeCell ref="I5:J6"/>
    <mergeCell ref="S6:T6"/>
    <mergeCell ref="U6:V6"/>
    <mergeCell ref="K3:V5"/>
    <mergeCell ref="K35:M36"/>
    <mergeCell ref="K6:L6"/>
    <mergeCell ref="M6:N6"/>
    <mergeCell ref="O6:P6"/>
    <mergeCell ref="Q6:R6"/>
  </mergeCells>
  <conditionalFormatting sqref="C37:C38">
    <cfRule type="containsText" dxfId="39" priority="8" operator="containsText" text="NIEDOPŁATA">
      <formula>NOT(ISERROR(SEARCH("NIEDOPŁATA",C37)))</formula>
    </cfRule>
    <cfRule type="containsText" dxfId="38" priority="9" operator="containsText" text="NADPŁATA">
      <formula>NOT(ISERROR(SEARCH("NADPŁATA",C37)))</formula>
    </cfRule>
    <cfRule type="containsText" dxfId="37" priority="10" operator="containsText" text="Rozliczono całkowicie">
      <formula>NOT(ISERROR(SEARCH("Rozliczono całkowicie",C37)))</formula>
    </cfRule>
    <cfRule type="containsText" dxfId="36" priority="11" operator="containsText" text="UWAGA">
      <formula>NOT(ISERROR(SEARCH("UWAGA",C37)))</formula>
    </cfRule>
    <cfRule type="containsText" dxfId="35" priority="12" operator="containsText" text="UWAGA">
      <formula>NOT(ISERROR(SEARCH("UWAGA",C37)))</formula>
    </cfRule>
  </conditionalFormatting>
  <conditionalFormatting sqref="C39 C42">
    <cfRule type="containsText" dxfId="34" priority="20" operator="containsText" text="Wprowadzono poprzedni okres poprawnie">
      <formula>NOT(ISERROR(SEARCH("Wprowadzono poprzedni okres poprawnie",C39)))</formula>
    </cfRule>
  </conditionalFormatting>
  <conditionalFormatting sqref="C38:D38">
    <cfRule type="containsText" dxfId="33" priority="6" operator="containsText" text="Odpis procentowy na dobro koła wprowadzono błędnie">
      <formula>NOT(ISERROR(SEARCH("Odpis procentowy na dobro koła wprowadzono błędnie",C38)))</formula>
    </cfRule>
    <cfRule type="containsText" dxfId="32" priority="7" operator="containsText" text="Odpis procentowy na dobro koła wprowadzono poprawnie">
      <formula>NOT(ISERROR(SEARCH("Odpis procentowy na dobro koła wprowadzono poprawnie",C38)))</formula>
    </cfRule>
  </conditionalFormatting>
  <conditionalFormatting sqref="D37">
    <cfRule type="cellIs" dxfId="31" priority="1" operator="greaterThan">
      <formula>0</formula>
    </cfRule>
    <cfRule type="cellIs" dxfId="30" priority="2" operator="lessThan">
      <formula>0</formula>
    </cfRule>
    <cfRule type="cellIs" dxfId="29" priority="3" operator="equal">
      <formula>0</formula>
    </cfRule>
    <cfRule type="containsText" dxfId="28" priority="4" operator="containsText" text="UWAGA">
      <formula>NOT(ISERROR(SEARCH("UWAGA",D37)))</formula>
    </cfRule>
    <cfRule type="containsText" dxfId="27" priority="5" operator="containsText" text="UWAGA">
      <formula>NOT(ISERROR(SEARCH("UWAGA",D37)))</formula>
    </cfRule>
  </conditionalFormatting>
  <conditionalFormatting sqref="D38 C39:D39 C42">
    <cfRule type="containsText" dxfId="26" priority="24" operator="containsText" text="UWAGA">
      <formula>NOT(ISERROR(SEARCH("UWAGA",C38)))</formula>
    </cfRule>
  </conditionalFormatting>
  <conditionalFormatting sqref="D38:D39">
    <cfRule type="cellIs" dxfId="25" priority="21" operator="greaterThan">
      <formula>0</formula>
    </cfRule>
    <cfRule type="cellIs" dxfId="24" priority="22" operator="lessThan">
      <formula>0</formula>
    </cfRule>
    <cfRule type="cellIs" dxfId="23" priority="23" operator="equal">
      <formula>0</formula>
    </cfRule>
    <cfRule type="containsText" dxfId="22" priority="25" operator="containsText" text="UWAGA">
      <formula>NOT(ISERROR(SEARCH("UWAGA",D38)))</formula>
    </cfRule>
  </conditionalFormatting>
  <conditionalFormatting sqref="D39">
    <cfRule type="containsText" dxfId="21" priority="13" operator="containsText" text="UWAGA !!! Nie wprowadzono poprzedniego okresu w kasie lub banku">
      <formula>NOT(ISERROR(SEARCH("UWAGA !!! Nie wprowadzono poprzedniego okresu w kasie lub banku",D39)))</formula>
    </cfRule>
  </conditionalFormatting>
  <conditionalFormatting sqref="D39:D40">
    <cfRule type="containsText" dxfId="20" priority="14" operator="containsText" text="Wprowadzono poprzedni okres poprawnie">
      <formula>NOT(ISERROR(SEARCH("Wprowadzono poprzedni okres poprawnie",D39)))</formula>
    </cfRule>
  </conditionalFormatting>
  <pageMargins left="0.59055118110236227" right="0.15748031496062992" top="0.31496062992125984" bottom="0.31496062992125984" header="0.31496062992125984" footer="0.31496062992125984"/>
  <pageSetup paperSize="9" scale="67" fitToHeight="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44"/>
  <sheetViews>
    <sheetView zoomScale="70" zoomScaleNormal="70" zoomScaleSheetLayoutView="78" workbookViewId="0">
      <selection activeCell="C12" sqref="C12"/>
    </sheetView>
  </sheetViews>
  <sheetFormatPr defaultRowHeight="14.25"/>
  <cols>
    <col min="1" max="1" width="3.75" customWidth="1"/>
    <col min="2" max="2" width="3.75" style="92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customWidth="1"/>
    <col min="11" max="22" width="12.125" customWidth="1"/>
  </cols>
  <sheetData>
    <row r="1" spans="1:22" ht="20.100000000000001" customHeight="1">
      <c r="D1" s="223" t="s">
        <v>35</v>
      </c>
      <c r="E1" s="223"/>
      <c r="F1" s="223"/>
      <c r="G1" s="223"/>
      <c r="H1" s="223"/>
    </row>
    <row r="2" spans="1:22" ht="20.100000000000001" customHeight="1" thickBot="1">
      <c r="C2" s="3" t="s">
        <v>0</v>
      </c>
      <c r="D2" s="224" t="s">
        <v>80</v>
      </c>
      <c r="E2" s="224"/>
      <c r="F2" s="224"/>
      <c r="G2" s="224"/>
      <c r="H2" s="224"/>
    </row>
    <row r="3" spans="1:22" ht="15.75" customHeight="1">
      <c r="A3" s="201"/>
      <c r="B3" s="93"/>
      <c r="C3" s="203" t="s">
        <v>79</v>
      </c>
      <c r="D3" s="205"/>
      <c r="E3" s="172" t="s">
        <v>7</v>
      </c>
      <c r="F3" s="173"/>
      <c r="G3" s="173"/>
      <c r="H3" s="174"/>
      <c r="I3" s="213" t="s">
        <v>36</v>
      </c>
      <c r="J3" s="214"/>
      <c r="K3" s="172" t="s">
        <v>52</v>
      </c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4"/>
    </row>
    <row r="4" spans="1:22" ht="20.100000000000001" customHeight="1" thickBot="1">
      <c r="A4" s="202"/>
      <c r="B4" s="94"/>
      <c r="C4" s="204"/>
      <c r="D4" s="206"/>
      <c r="E4" s="178"/>
      <c r="F4" s="179"/>
      <c r="G4" s="179"/>
      <c r="H4" s="180"/>
      <c r="I4" s="215"/>
      <c r="J4" s="216"/>
      <c r="K4" s="175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7"/>
    </row>
    <row r="5" spans="1:22" ht="24.95" customHeight="1" thickBot="1">
      <c r="A5" s="29"/>
      <c r="B5" s="95"/>
      <c r="C5" s="32" t="s">
        <v>59</v>
      </c>
      <c r="D5" s="61">
        <f>listopad!D37</f>
        <v>0</v>
      </c>
      <c r="E5" s="234">
        <f>listopad!E35</f>
        <v>0</v>
      </c>
      <c r="F5" s="235"/>
      <c r="G5" s="232">
        <f>listopad!G35</f>
        <v>0</v>
      </c>
      <c r="H5" s="233"/>
      <c r="I5" s="236">
        <f ca="1">listopad!J36</f>
        <v>0</v>
      </c>
      <c r="J5" s="237"/>
      <c r="K5" s="178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80"/>
    </row>
    <row r="6" spans="1:22" ht="24.95" customHeight="1">
      <c r="A6" s="192" t="s">
        <v>4</v>
      </c>
      <c r="B6" s="199" t="s">
        <v>86</v>
      </c>
      <c r="C6" s="194" t="s">
        <v>22</v>
      </c>
      <c r="D6" s="196" t="s">
        <v>11</v>
      </c>
      <c r="E6" s="185" t="s">
        <v>2</v>
      </c>
      <c r="F6" s="186"/>
      <c r="G6" s="185" t="s">
        <v>3</v>
      </c>
      <c r="H6" s="186"/>
      <c r="I6" s="238"/>
      <c r="J6" s="239"/>
      <c r="K6" s="185" t="s">
        <v>81</v>
      </c>
      <c r="L6" s="186"/>
      <c r="M6" s="185" t="s">
        <v>82</v>
      </c>
      <c r="N6" s="186"/>
      <c r="O6" s="185" t="s">
        <v>83</v>
      </c>
      <c r="P6" s="186"/>
      <c r="Q6" s="185" t="s">
        <v>84</v>
      </c>
      <c r="R6" s="186"/>
      <c r="S6" s="185" t="s">
        <v>85</v>
      </c>
      <c r="T6" s="186"/>
      <c r="U6" s="185" t="s">
        <v>103</v>
      </c>
      <c r="V6" s="186"/>
    </row>
    <row r="7" spans="1:22" ht="24.95" customHeight="1" thickBot="1">
      <c r="A7" s="193"/>
      <c r="B7" s="200"/>
      <c r="C7" s="195"/>
      <c r="D7" s="197"/>
      <c r="E7" s="26" t="s">
        <v>5</v>
      </c>
      <c r="F7" s="27" t="s">
        <v>1</v>
      </c>
      <c r="G7" s="26" t="s">
        <v>5</v>
      </c>
      <c r="H7" s="27" t="s">
        <v>1</v>
      </c>
      <c r="I7" s="50" t="s">
        <v>43</v>
      </c>
      <c r="J7" s="51" t="s">
        <v>37</v>
      </c>
      <c r="K7" s="115" t="s">
        <v>5</v>
      </c>
      <c r="L7" s="116" t="s">
        <v>1</v>
      </c>
      <c r="M7" s="115" t="s">
        <v>5</v>
      </c>
      <c r="N7" s="116" t="s">
        <v>1</v>
      </c>
      <c r="O7" s="115" t="s">
        <v>5</v>
      </c>
      <c r="P7" s="116" t="s">
        <v>1</v>
      </c>
      <c r="Q7" s="115" t="s">
        <v>5</v>
      </c>
      <c r="R7" s="116" t="s">
        <v>1</v>
      </c>
      <c r="S7" s="115" t="s">
        <v>5</v>
      </c>
      <c r="T7" s="116" t="s">
        <v>1</v>
      </c>
      <c r="U7" s="115" t="s">
        <v>5</v>
      </c>
      <c r="V7" s="116" t="s">
        <v>1</v>
      </c>
    </row>
    <row r="8" spans="1:22" ht="20.100000000000001" customHeight="1" thickBot="1">
      <c r="A8" s="24" t="s">
        <v>12</v>
      </c>
      <c r="B8" s="96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217" t="s">
        <v>46</v>
      </c>
      <c r="J8" s="218"/>
      <c r="K8" s="117" t="s">
        <v>53</v>
      </c>
      <c r="L8" s="118" t="s">
        <v>54</v>
      </c>
      <c r="M8" s="118" t="s">
        <v>44</v>
      </c>
      <c r="N8" s="118" t="s">
        <v>47</v>
      </c>
      <c r="O8" s="118" t="s">
        <v>48</v>
      </c>
      <c r="P8" s="118" t="s">
        <v>49</v>
      </c>
      <c r="Q8" s="118" t="s">
        <v>50</v>
      </c>
      <c r="R8" s="118" t="s">
        <v>51</v>
      </c>
      <c r="S8" s="118" t="s">
        <v>50</v>
      </c>
      <c r="T8" s="119" t="s">
        <v>51</v>
      </c>
      <c r="U8" s="118" t="s">
        <v>50</v>
      </c>
      <c r="V8" s="119" t="s">
        <v>51</v>
      </c>
    </row>
    <row r="9" spans="1:22" s="1" customFormat="1" ht="20.100000000000001" customHeight="1">
      <c r="A9" s="18">
        <v>1</v>
      </c>
      <c r="B9" s="160"/>
      <c r="C9" s="10" t="s">
        <v>57</v>
      </c>
      <c r="D9" s="10"/>
      <c r="E9" s="19">
        <f>IF(E10&gt;0,D3-E10,0)</f>
        <v>0</v>
      </c>
      <c r="F9" s="19"/>
      <c r="G9" s="20">
        <f>IF(G10&gt;=0,D3-G10,0)</f>
        <v>0</v>
      </c>
      <c r="H9" s="19"/>
      <c r="I9" s="54"/>
      <c r="J9" s="130"/>
      <c r="K9" s="80">
        <f>IF(Tabela13523678910111213[[#This Row],[2]]="O",Tabela13523678910111213[[#This Row],[5]]+Tabela13523678910111213[[#This Row],[7]],0)</f>
        <v>0</v>
      </c>
      <c r="L9" s="111">
        <f>IF(Tabela13523678910111213[[#This Row],[2]]="O",Tabela13523678910111213[[#This Row],[6]]+Tabela13523678910111213[[#This Row],[8]],0)</f>
        <v>0</v>
      </c>
      <c r="M9" s="111">
        <f>IF(Tabela13523678910111213[[#This Row],[2]]="SSR",Tabela13523678910111213[[#This Row],[5]]+Tabela13523678910111213[[#This Row],[7]],0)</f>
        <v>0</v>
      </c>
      <c r="N9" s="111">
        <f>IF(Tabela13523678910111213[[#This Row],[2]]="SSR",Tabela13523678910111213[[#This Row],[6]]+Tabela13523678910111213[[#This Row],[8]],0)</f>
        <v>0</v>
      </c>
      <c r="O9" s="111">
        <f>IF(Tabela13523678910111213[[#This Row],[2]]="S",Tabela13523678910111213[[#This Row],[5]]+Tabela13523678910111213[[#This Row],[7]],0)</f>
        <v>0</v>
      </c>
      <c r="P9" s="111">
        <f>IF(Tabela13523678910111213[[#This Row],[2]]="S",Tabela13523678910111213[[#This Row],[6]]+Tabela13523678910111213[[#This Row],[8]],0)</f>
        <v>0</v>
      </c>
      <c r="Q9" s="111">
        <f>IF(Tabela13523678910111213[[#This Row],[2]]="M",Tabela13523678910111213[[#This Row],[5]]+Tabela13523678910111213[[#This Row],[7]],0)</f>
        <v>0</v>
      </c>
      <c r="R9" s="111">
        <f>IF(Tabela13523678910111213[[#This Row],[2]]="M",Tabela13523678910111213[[#This Row],[6]]+Tabela13523678910111213[[#This Row],[8]],0)</f>
        <v>0</v>
      </c>
      <c r="S9" s="111">
        <f>IF(Tabela13523678910111213[[#This Row],[2]]="Z",Tabela13523678910111213[[#This Row],[5]]+Tabela13523678910111213[[#This Row],[7]],0)</f>
        <v>0</v>
      </c>
      <c r="T9" s="112">
        <f>IF(Tabela13523678910111213[[#This Row],[2]]="Z",Tabela13523678910111213[[#This Row],[6]]+Tabela13523678910111213[[#This Row],[8]],0)</f>
        <v>0</v>
      </c>
      <c r="U9" s="65">
        <f>IF(Tabela13523678910111213[[#This Row],[2]]="DG",Tabela13523678910111213[[#This Row],[5]]+Tabela13523678910111213[[#This Row],[7]],0)</f>
        <v>0</v>
      </c>
      <c r="V9" s="67">
        <f>IF(Tabela13523678910111213[[#This Row],[2]]="DG",Tabela13523678910111213[[#This Row],[6]]+Tabela13523678910111213[[#This Row],[8]],0)</f>
        <v>0</v>
      </c>
    </row>
    <row r="10" spans="1:22" s="1" customFormat="1" ht="20.100000000000001" customHeight="1">
      <c r="A10" s="18">
        <f>A9+1</f>
        <v>2</v>
      </c>
      <c r="B10" s="97"/>
      <c r="C10" s="10" t="s">
        <v>8</v>
      </c>
      <c r="D10" s="10"/>
      <c r="E10" s="28"/>
      <c r="F10" s="21"/>
      <c r="G10" s="17"/>
      <c r="H10" s="21"/>
      <c r="I10" s="56"/>
      <c r="J10" s="131"/>
      <c r="K10" s="62">
        <f>IF(Tabela13523678910111213[[#This Row],[2]]="O",Tabela13523678910111213[[#This Row],[5]]+Tabela13523678910111213[[#This Row],[7]],0)</f>
        <v>0</v>
      </c>
      <c r="L10" s="63">
        <f>IF(Tabela13523678910111213[[#This Row],[2]]="O",Tabela13523678910111213[[#This Row],[6]]+Tabela13523678910111213[[#This Row],[8]],0)</f>
        <v>0</v>
      </c>
      <c r="M10" s="63">
        <f>IF(Tabela13523678910111213[[#This Row],[2]]="SSR",Tabela13523678910111213[[#This Row],[5]]+Tabela13523678910111213[[#This Row],[7]],0)</f>
        <v>0</v>
      </c>
      <c r="N10" s="63">
        <f>IF(Tabela13523678910111213[[#This Row],[2]]="SSR",Tabela13523678910111213[[#This Row],[6]]+Tabela13523678910111213[[#This Row],[8]],0)</f>
        <v>0</v>
      </c>
      <c r="O10" s="63">
        <f>IF(Tabela13523678910111213[[#This Row],[2]]="S",Tabela13523678910111213[[#This Row],[5]]+Tabela13523678910111213[[#This Row],[7]],0)</f>
        <v>0</v>
      </c>
      <c r="P10" s="63">
        <f>IF(Tabela13523678910111213[[#This Row],[2]]="S",Tabela13523678910111213[[#This Row],[6]]+Tabela13523678910111213[[#This Row],[8]],0)</f>
        <v>0</v>
      </c>
      <c r="Q10" s="63">
        <f>IF(Tabela13523678910111213[[#This Row],[2]]="M",Tabela13523678910111213[[#This Row],[5]]+Tabela13523678910111213[[#This Row],[7]],0)</f>
        <v>0</v>
      </c>
      <c r="R10" s="63">
        <f>IF(Tabela13523678910111213[[#This Row],[2]]="M",Tabela13523678910111213[[#This Row],[6]]+Tabela13523678910111213[[#This Row],[8]],0)</f>
        <v>0</v>
      </c>
      <c r="S10" s="63">
        <f>IF(Tabela13523678910111213[[#This Row],[2]]="Z",Tabela13523678910111213[[#This Row],[5]]+Tabela13523678910111213[[#This Row],[7]],0)</f>
        <v>0</v>
      </c>
      <c r="T10" s="64">
        <f>IF(Tabela13523678910111213[[#This Row],[2]]="Z",Tabela13523678910111213[[#This Row],[6]]+Tabela13523678910111213[[#This Row],[8]],0)</f>
        <v>0</v>
      </c>
      <c r="U10" s="80">
        <f>IF(Tabela13523678910111213[[#This Row],[2]]="DG",Tabela13523678910111213[[#This Row],[5]]+Tabela13523678910111213[[#This Row],[7]],0)</f>
        <v>0</v>
      </c>
      <c r="V10" s="112">
        <f>IF(Tabela13523678910111213[[#This Row],[2]]="DG",Tabela13523678910111213[[#This Row],[6]]+Tabela13523678910111213[[#This Row],[8]],0)</f>
        <v>0</v>
      </c>
    </row>
    <row r="11" spans="1:22" s="1" customFormat="1" ht="20.100000000000001" customHeight="1">
      <c r="A11" s="18">
        <f t="shared" ref="A11:A32" si="0">A10+1</f>
        <v>3</v>
      </c>
      <c r="B11" s="160"/>
      <c r="C11" s="10" t="s">
        <v>23</v>
      </c>
      <c r="D11" s="11"/>
      <c r="E11" s="21"/>
      <c r="F11" s="17"/>
      <c r="G11" s="21"/>
      <c r="H11" s="17"/>
      <c r="I11" s="56"/>
      <c r="J11" s="131"/>
      <c r="K11" s="62">
        <f>IF(Tabela13523678910111213[[#This Row],[2]]="O",Tabela13523678910111213[[#This Row],[5]]+Tabela13523678910111213[[#This Row],[7]],0)</f>
        <v>0</v>
      </c>
      <c r="L11" s="63">
        <f>IF(Tabela13523678910111213[[#This Row],[2]]="O",Tabela13523678910111213[[#This Row],[6]]+Tabela13523678910111213[[#This Row],[8]],0)</f>
        <v>0</v>
      </c>
      <c r="M11" s="63">
        <f>IF(Tabela13523678910111213[[#This Row],[2]]="SSR",Tabela13523678910111213[[#This Row],[5]]+Tabela13523678910111213[[#This Row],[7]],0)</f>
        <v>0</v>
      </c>
      <c r="N11" s="63">
        <f>IF(Tabela13523678910111213[[#This Row],[2]]="SSR",Tabela13523678910111213[[#This Row],[6]]+Tabela13523678910111213[[#This Row],[8]],0)</f>
        <v>0</v>
      </c>
      <c r="O11" s="63">
        <f>IF(Tabela13523678910111213[[#This Row],[2]]="S",Tabela13523678910111213[[#This Row],[5]]+Tabela13523678910111213[[#This Row],[7]],0)</f>
        <v>0</v>
      </c>
      <c r="P11" s="63">
        <f>IF(Tabela13523678910111213[[#This Row],[2]]="S",Tabela13523678910111213[[#This Row],[6]]+Tabela13523678910111213[[#This Row],[8]],0)</f>
        <v>0</v>
      </c>
      <c r="Q11" s="63">
        <f>IF(Tabela13523678910111213[[#This Row],[2]]="M",Tabela13523678910111213[[#This Row],[5]]+Tabela13523678910111213[[#This Row],[7]],0)</f>
        <v>0</v>
      </c>
      <c r="R11" s="63">
        <f>IF(Tabela13523678910111213[[#This Row],[2]]="M",Tabela13523678910111213[[#This Row],[6]]+Tabela13523678910111213[[#This Row],[8]],0)</f>
        <v>0</v>
      </c>
      <c r="S11" s="63">
        <f>IF(Tabela13523678910111213[[#This Row],[2]]="Z",Tabela13523678910111213[[#This Row],[5]]+Tabela13523678910111213[[#This Row],[7]],0)</f>
        <v>0</v>
      </c>
      <c r="T11" s="64">
        <f>IF(Tabela13523678910111213[[#This Row],[2]]="Z",Tabela13523678910111213[[#This Row],[6]]+Tabela13523678910111213[[#This Row],[8]],0)</f>
        <v>0</v>
      </c>
      <c r="U11" s="80">
        <f>IF(Tabela13523678910111213[[#This Row],[2]]="DG",Tabela13523678910111213[[#This Row],[5]]+Tabela13523678910111213[[#This Row],[7]],0)</f>
        <v>0</v>
      </c>
      <c r="V11" s="112">
        <f>IF(Tabela13523678910111213[[#This Row],[2]]="DG",Tabela13523678910111213[[#This Row],[6]]+Tabela13523678910111213[[#This Row],[8]],0)</f>
        <v>0</v>
      </c>
    </row>
    <row r="12" spans="1:22" ht="20.100000000000001" customHeight="1">
      <c r="A12" s="22">
        <f t="shared" si="0"/>
        <v>4</v>
      </c>
      <c r="B12" s="98"/>
      <c r="C12" s="11"/>
      <c r="D12" s="71"/>
      <c r="E12" s="17"/>
      <c r="F12" s="17"/>
      <c r="G12" s="17"/>
      <c r="H12" s="17"/>
      <c r="I12" s="58"/>
      <c r="J12" s="132"/>
      <c r="K12" s="62">
        <f>IF(Tabela13523678910111213[[#This Row],[2]]="O",Tabela13523678910111213[[#This Row],[5]]+Tabela13523678910111213[[#This Row],[7]],0)</f>
        <v>0</v>
      </c>
      <c r="L12" s="63">
        <f>IF(Tabela13523678910111213[[#This Row],[2]]="O",Tabela13523678910111213[[#This Row],[6]]+Tabela13523678910111213[[#This Row],[8]],0)</f>
        <v>0</v>
      </c>
      <c r="M12" s="63">
        <f>IF(Tabela13523678910111213[[#This Row],[2]]="SSR",Tabela13523678910111213[[#This Row],[5]]+Tabela13523678910111213[[#This Row],[7]],0)</f>
        <v>0</v>
      </c>
      <c r="N12" s="63">
        <f>IF(Tabela13523678910111213[[#This Row],[2]]="SSR",Tabela13523678910111213[[#This Row],[6]]+Tabela13523678910111213[[#This Row],[8]],0)</f>
        <v>0</v>
      </c>
      <c r="O12" s="63">
        <f>IF(Tabela13523678910111213[[#This Row],[2]]="S",Tabela13523678910111213[[#This Row],[5]]+Tabela13523678910111213[[#This Row],[7]],0)</f>
        <v>0</v>
      </c>
      <c r="P12" s="63">
        <f>IF(Tabela13523678910111213[[#This Row],[2]]="S",Tabela13523678910111213[[#This Row],[6]]+Tabela13523678910111213[[#This Row],[8]],0)</f>
        <v>0</v>
      </c>
      <c r="Q12" s="63">
        <f>IF(Tabela13523678910111213[[#This Row],[2]]="M",Tabela13523678910111213[[#This Row],[5]]+Tabela13523678910111213[[#This Row],[7]],0)</f>
        <v>0</v>
      </c>
      <c r="R12" s="63">
        <f>IF(Tabela13523678910111213[[#This Row],[2]]="M",Tabela13523678910111213[[#This Row],[6]]+Tabela13523678910111213[[#This Row],[8]],0)</f>
        <v>0</v>
      </c>
      <c r="S12" s="63">
        <f>IF(Tabela13523678910111213[[#This Row],[2]]="Z",Tabela13523678910111213[[#This Row],[5]]+Tabela13523678910111213[[#This Row],[7]],0)</f>
        <v>0</v>
      </c>
      <c r="T12" s="64">
        <f>IF(Tabela13523678910111213[[#This Row],[2]]="Z",Tabela13523678910111213[[#This Row],[6]]+Tabela13523678910111213[[#This Row],[8]],0)</f>
        <v>0</v>
      </c>
      <c r="U12" s="80">
        <f>IF(Tabela13523678910111213[[#This Row],[2]]="DG",Tabela13523678910111213[[#This Row],[5]]+Tabela13523678910111213[[#This Row],[7]],0)</f>
        <v>0</v>
      </c>
      <c r="V12" s="112">
        <f>IF(Tabela13523678910111213[[#This Row],[2]]="DG",Tabela13523678910111213[[#This Row],[6]]+Tabela13523678910111213[[#This Row],[8]],0)</f>
        <v>0</v>
      </c>
    </row>
    <row r="13" spans="1:22" ht="20.100000000000001" customHeight="1">
      <c r="A13" s="22">
        <f t="shared" si="0"/>
        <v>5</v>
      </c>
      <c r="B13" s="98"/>
      <c r="C13" s="11"/>
      <c r="D13" s="11"/>
      <c r="E13" s="17"/>
      <c r="F13" s="17"/>
      <c r="G13" s="17"/>
      <c r="H13" s="17"/>
      <c r="I13" s="58"/>
      <c r="J13" s="132"/>
      <c r="K13" s="62">
        <f>IF(Tabela13523678910111213[[#This Row],[2]]="O",Tabela13523678910111213[[#This Row],[5]]+Tabela13523678910111213[[#This Row],[7]],0)</f>
        <v>0</v>
      </c>
      <c r="L13" s="63">
        <f>IF(Tabela13523678910111213[[#This Row],[2]]="O",Tabela13523678910111213[[#This Row],[6]]+Tabela13523678910111213[[#This Row],[8]],0)</f>
        <v>0</v>
      </c>
      <c r="M13" s="63">
        <f>IF(Tabela13523678910111213[[#This Row],[2]]="SSR",Tabela13523678910111213[[#This Row],[5]]+Tabela13523678910111213[[#This Row],[7]],0)</f>
        <v>0</v>
      </c>
      <c r="N13" s="63">
        <f>IF(Tabela13523678910111213[[#This Row],[2]]="SSR",Tabela13523678910111213[[#This Row],[6]]+Tabela13523678910111213[[#This Row],[8]],0)</f>
        <v>0</v>
      </c>
      <c r="O13" s="63">
        <f>IF(Tabela13523678910111213[[#This Row],[2]]="S",Tabela13523678910111213[[#This Row],[5]]+Tabela13523678910111213[[#This Row],[7]],0)</f>
        <v>0</v>
      </c>
      <c r="P13" s="63">
        <f>IF(Tabela13523678910111213[[#This Row],[2]]="S",Tabela13523678910111213[[#This Row],[6]]+Tabela13523678910111213[[#This Row],[8]],0)</f>
        <v>0</v>
      </c>
      <c r="Q13" s="63">
        <f>IF(Tabela13523678910111213[[#This Row],[2]]="M",Tabela13523678910111213[[#This Row],[5]]+Tabela13523678910111213[[#This Row],[7]],0)</f>
        <v>0</v>
      </c>
      <c r="R13" s="63">
        <f>IF(Tabela13523678910111213[[#This Row],[2]]="M",Tabela13523678910111213[[#This Row],[6]]+Tabela13523678910111213[[#This Row],[8]],0)</f>
        <v>0</v>
      </c>
      <c r="S13" s="63">
        <f>IF(Tabela13523678910111213[[#This Row],[2]]="Z",Tabela13523678910111213[[#This Row],[5]]+Tabela13523678910111213[[#This Row],[7]],0)</f>
        <v>0</v>
      </c>
      <c r="T13" s="64">
        <f>IF(Tabela13523678910111213[[#This Row],[2]]="Z",Tabela13523678910111213[[#This Row],[6]]+Tabela13523678910111213[[#This Row],[8]],0)</f>
        <v>0</v>
      </c>
      <c r="U13" s="80">
        <f>IF(Tabela13523678910111213[[#This Row],[2]]="DG",Tabela13523678910111213[[#This Row],[5]]+Tabela13523678910111213[[#This Row],[7]],0)</f>
        <v>0</v>
      </c>
      <c r="V13" s="112">
        <f>IF(Tabela13523678910111213[[#This Row],[2]]="DG",Tabela13523678910111213[[#This Row],[6]]+Tabela13523678910111213[[#This Row],[8]],0)</f>
        <v>0</v>
      </c>
    </row>
    <row r="14" spans="1:22" ht="20.100000000000001" customHeight="1">
      <c r="A14" s="22">
        <f t="shared" si="0"/>
        <v>6</v>
      </c>
      <c r="B14" s="98"/>
      <c r="C14" s="11"/>
      <c r="D14" s="11"/>
      <c r="E14" s="17"/>
      <c r="F14" s="17"/>
      <c r="G14" s="17"/>
      <c r="H14" s="17"/>
      <c r="I14" s="58"/>
      <c r="J14" s="132"/>
      <c r="K14" s="62">
        <f>IF(Tabela13523678910111213[[#This Row],[2]]="O",Tabela13523678910111213[[#This Row],[5]]+Tabela13523678910111213[[#This Row],[7]],0)</f>
        <v>0</v>
      </c>
      <c r="L14" s="63">
        <f>IF(Tabela13523678910111213[[#This Row],[2]]="O",Tabela13523678910111213[[#This Row],[6]]+Tabela13523678910111213[[#This Row],[8]],0)</f>
        <v>0</v>
      </c>
      <c r="M14" s="63">
        <f>IF(Tabela13523678910111213[[#This Row],[2]]="SSR",Tabela13523678910111213[[#This Row],[5]]+Tabela13523678910111213[[#This Row],[7]],0)</f>
        <v>0</v>
      </c>
      <c r="N14" s="63">
        <f>IF(Tabela13523678910111213[[#This Row],[2]]="SSR",Tabela13523678910111213[[#This Row],[6]]+Tabela13523678910111213[[#This Row],[8]],0)</f>
        <v>0</v>
      </c>
      <c r="O14" s="63">
        <f>IF(Tabela13523678910111213[[#This Row],[2]]="S",Tabela13523678910111213[[#This Row],[5]]+Tabela13523678910111213[[#This Row],[7]],0)</f>
        <v>0</v>
      </c>
      <c r="P14" s="63">
        <f>IF(Tabela13523678910111213[[#This Row],[2]]="S",Tabela13523678910111213[[#This Row],[6]]+Tabela13523678910111213[[#This Row],[8]],0)</f>
        <v>0</v>
      </c>
      <c r="Q14" s="63">
        <f>IF(Tabela13523678910111213[[#This Row],[2]]="M",Tabela13523678910111213[[#This Row],[5]]+Tabela13523678910111213[[#This Row],[7]],0)</f>
        <v>0</v>
      </c>
      <c r="R14" s="63">
        <f>IF(Tabela13523678910111213[[#This Row],[2]]="M",Tabela13523678910111213[[#This Row],[6]]+Tabela13523678910111213[[#This Row],[8]],0)</f>
        <v>0</v>
      </c>
      <c r="S14" s="63">
        <f>IF(Tabela13523678910111213[[#This Row],[2]]="Z",Tabela13523678910111213[[#This Row],[5]]+Tabela13523678910111213[[#This Row],[7]],0)</f>
        <v>0</v>
      </c>
      <c r="T14" s="64">
        <f>IF(Tabela13523678910111213[[#This Row],[2]]="Z",Tabela13523678910111213[[#This Row],[6]]+Tabela13523678910111213[[#This Row],[8]],0)</f>
        <v>0</v>
      </c>
      <c r="U14" s="80">
        <f>IF(Tabela13523678910111213[[#This Row],[2]]="DG",Tabela13523678910111213[[#This Row],[5]]+Tabela13523678910111213[[#This Row],[7]],0)</f>
        <v>0</v>
      </c>
      <c r="V14" s="112">
        <f>IF(Tabela13523678910111213[[#This Row],[2]]="DG",Tabela13523678910111213[[#This Row],[6]]+Tabela13523678910111213[[#This Row],[8]],0)</f>
        <v>0</v>
      </c>
    </row>
    <row r="15" spans="1:22" ht="20.100000000000001" customHeight="1">
      <c r="A15" s="22">
        <f t="shared" si="0"/>
        <v>7</v>
      </c>
      <c r="B15" s="98"/>
      <c r="C15" s="11"/>
      <c r="D15" s="11"/>
      <c r="E15" s="17"/>
      <c r="F15" s="17"/>
      <c r="G15" s="17"/>
      <c r="H15" s="17"/>
      <c r="I15" s="58"/>
      <c r="J15" s="132"/>
      <c r="K15" s="62">
        <f>IF(Tabela13523678910111213[[#This Row],[2]]="O",Tabela13523678910111213[[#This Row],[5]]+Tabela13523678910111213[[#This Row],[7]],0)</f>
        <v>0</v>
      </c>
      <c r="L15" s="63">
        <f>IF(Tabela13523678910111213[[#This Row],[2]]="O",Tabela13523678910111213[[#This Row],[6]]+Tabela13523678910111213[[#This Row],[8]],0)</f>
        <v>0</v>
      </c>
      <c r="M15" s="63">
        <f>IF(Tabela13523678910111213[[#This Row],[2]]="SSR",Tabela13523678910111213[[#This Row],[5]]+Tabela13523678910111213[[#This Row],[7]],0)</f>
        <v>0</v>
      </c>
      <c r="N15" s="63">
        <f>IF(Tabela13523678910111213[[#This Row],[2]]="SSR",Tabela13523678910111213[[#This Row],[6]]+Tabela13523678910111213[[#This Row],[8]],0)</f>
        <v>0</v>
      </c>
      <c r="O15" s="63">
        <f>IF(Tabela13523678910111213[[#This Row],[2]]="S",Tabela13523678910111213[[#This Row],[5]]+Tabela13523678910111213[[#This Row],[7]],0)</f>
        <v>0</v>
      </c>
      <c r="P15" s="63">
        <f>IF(Tabela13523678910111213[[#This Row],[2]]="S",Tabela13523678910111213[[#This Row],[6]]+Tabela13523678910111213[[#This Row],[8]],0)</f>
        <v>0</v>
      </c>
      <c r="Q15" s="63">
        <f>IF(Tabela13523678910111213[[#This Row],[2]]="M",Tabela13523678910111213[[#This Row],[5]]+Tabela13523678910111213[[#This Row],[7]],0)</f>
        <v>0</v>
      </c>
      <c r="R15" s="63">
        <f>IF(Tabela13523678910111213[[#This Row],[2]]="M",Tabela13523678910111213[[#This Row],[6]]+Tabela13523678910111213[[#This Row],[8]],0)</f>
        <v>0</v>
      </c>
      <c r="S15" s="63">
        <f>IF(Tabela13523678910111213[[#This Row],[2]]="Z",Tabela13523678910111213[[#This Row],[5]]+Tabela13523678910111213[[#This Row],[7]],0)</f>
        <v>0</v>
      </c>
      <c r="T15" s="64">
        <f>IF(Tabela13523678910111213[[#This Row],[2]]="Z",Tabela13523678910111213[[#This Row],[6]]+Tabela13523678910111213[[#This Row],[8]],0)</f>
        <v>0</v>
      </c>
      <c r="U15" s="80">
        <f>IF(Tabela13523678910111213[[#This Row],[2]]="DG",Tabela13523678910111213[[#This Row],[5]]+Tabela13523678910111213[[#This Row],[7]],0)</f>
        <v>0</v>
      </c>
      <c r="V15" s="112">
        <f>IF(Tabela13523678910111213[[#This Row],[2]]="DG",Tabela13523678910111213[[#This Row],[6]]+Tabela13523678910111213[[#This Row],[8]],0)</f>
        <v>0</v>
      </c>
    </row>
    <row r="16" spans="1:22" ht="20.100000000000001" customHeight="1">
      <c r="A16" s="22">
        <f t="shared" si="0"/>
        <v>8</v>
      </c>
      <c r="B16" s="98"/>
      <c r="C16" s="11"/>
      <c r="D16" s="71"/>
      <c r="E16" s="17"/>
      <c r="F16" s="17"/>
      <c r="G16" s="17"/>
      <c r="H16" s="17"/>
      <c r="I16" s="58"/>
      <c r="J16" s="132"/>
      <c r="K16" s="62">
        <f>IF(Tabela13523678910111213[[#This Row],[2]]="O",Tabela13523678910111213[[#This Row],[5]]+Tabela13523678910111213[[#This Row],[7]],0)</f>
        <v>0</v>
      </c>
      <c r="L16" s="63">
        <f>IF(Tabela13523678910111213[[#This Row],[2]]="O",Tabela13523678910111213[[#This Row],[6]]+Tabela13523678910111213[[#This Row],[8]],0)</f>
        <v>0</v>
      </c>
      <c r="M16" s="63">
        <f>IF(Tabela13523678910111213[[#This Row],[2]]="SSR",Tabela13523678910111213[[#This Row],[5]]+Tabela13523678910111213[[#This Row],[7]],0)</f>
        <v>0</v>
      </c>
      <c r="N16" s="63">
        <f>IF(Tabela13523678910111213[[#This Row],[2]]="SSR",Tabela13523678910111213[[#This Row],[6]]+Tabela13523678910111213[[#This Row],[8]],0)</f>
        <v>0</v>
      </c>
      <c r="O16" s="63">
        <f>IF(Tabela13523678910111213[[#This Row],[2]]="S",Tabela13523678910111213[[#This Row],[5]]+Tabela13523678910111213[[#This Row],[7]],0)</f>
        <v>0</v>
      </c>
      <c r="P16" s="63">
        <f>IF(Tabela13523678910111213[[#This Row],[2]]="S",Tabela13523678910111213[[#This Row],[6]]+Tabela13523678910111213[[#This Row],[8]],0)</f>
        <v>0</v>
      </c>
      <c r="Q16" s="63">
        <f>IF(Tabela13523678910111213[[#This Row],[2]]="M",Tabela13523678910111213[[#This Row],[5]]+Tabela13523678910111213[[#This Row],[7]],0)</f>
        <v>0</v>
      </c>
      <c r="R16" s="63">
        <f>IF(Tabela13523678910111213[[#This Row],[2]]="M",Tabela13523678910111213[[#This Row],[6]]+Tabela13523678910111213[[#This Row],[8]],0)</f>
        <v>0</v>
      </c>
      <c r="S16" s="63">
        <f>IF(Tabela13523678910111213[[#This Row],[2]]="Z",Tabela13523678910111213[[#This Row],[5]]+Tabela13523678910111213[[#This Row],[7]],0)</f>
        <v>0</v>
      </c>
      <c r="T16" s="64">
        <f>IF(Tabela13523678910111213[[#This Row],[2]]="Z",Tabela13523678910111213[[#This Row],[6]]+Tabela13523678910111213[[#This Row],[8]],0)</f>
        <v>0</v>
      </c>
      <c r="U16" s="80">
        <f>IF(Tabela13523678910111213[[#This Row],[2]]="DG",Tabela13523678910111213[[#This Row],[5]]+Tabela13523678910111213[[#This Row],[7]],0)</f>
        <v>0</v>
      </c>
      <c r="V16" s="112">
        <f>IF(Tabela13523678910111213[[#This Row],[2]]="DG",Tabela13523678910111213[[#This Row],[6]]+Tabela13523678910111213[[#This Row],[8]],0)</f>
        <v>0</v>
      </c>
    </row>
    <row r="17" spans="1:22" ht="20.100000000000001" customHeight="1">
      <c r="A17" s="22">
        <f t="shared" si="0"/>
        <v>9</v>
      </c>
      <c r="B17" s="98"/>
      <c r="C17" s="11"/>
      <c r="D17" s="11"/>
      <c r="E17" s="17"/>
      <c r="F17" s="17"/>
      <c r="G17" s="17"/>
      <c r="H17" s="17"/>
      <c r="I17" s="58"/>
      <c r="J17" s="132"/>
      <c r="K17" s="62">
        <f>IF(Tabela13523678910111213[[#This Row],[2]]="O",Tabela13523678910111213[[#This Row],[5]]+Tabela13523678910111213[[#This Row],[7]],0)</f>
        <v>0</v>
      </c>
      <c r="L17" s="63">
        <f>IF(Tabela13523678910111213[[#This Row],[2]]="O",Tabela13523678910111213[[#This Row],[6]]+Tabela13523678910111213[[#This Row],[8]],0)</f>
        <v>0</v>
      </c>
      <c r="M17" s="63">
        <f>IF(Tabela13523678910111213[[#This Row],[2]]="SSR",Tabela13523678910111213[[#This Row],[5]]+Tabela13523678910111213[[#This Row],[7]],0)</f>
        <v>0</v>
      </c>
      <c r="N17" s="63">
        <f>IF(Tabela13523678910111213[[#This Row],[2]]="SSR",Tabela13523678910111213[[#This Row],[6]]+Tabela13523678910111213[[#This Row],[8]],0)</f>
        <v>0</v>
      </c>
      <c r="O17" s="63">
        <f>IF(Tabela13523678910111213[[#This Row],[2]]="S",Tabela13523678910111213[[#This Row],[5]]+Tabela13523678910111213[[#This Row],[7]],0)</f>
        <v>0</v>
      </c>
      <c r="P17" s="63">
        <f>IF(Tabela13523678910111213[[#This Row],[2]]="S",Tabela13523678910111213[[#This Row],[6]]+Tabela13523678910111213[[#This Row],[8]],0)</f>
        <v>0</v>
      </c>
      <c r="Q17" s="63">
        <f>IF(Tabela13523678910111213[[#This Row],[2]]="M",Tabela13523678910111213[[#This Row],[5]]+Tabela13523678910111213[[#This Row],[7]],0)</f>
        <v>0</v>
      </c>
      <c r="R17" s="63">
        <f>IF(Tabela13523678910111213[[#This Row],[2]]="M",Tabela13523678910111213[[#This Row],[6]]+Tabela13523678910111213[[#This Row],[8]],0)</f>
        <v>0</v>
      </c>
      <c r="S17" s="63">
        <f>IF(Tabela13523678910111213[[#This Row],[2]]="Z",Tabela13523678910111213[[#This Row],[5]]+Tabela13523678910111213[[#This Row],[7]],0)</f>
        <v>0</v>
      </c>
      <c r="T17" s="64">
        <f>IF(Tabela13523678910111213[[#This Row],[2]]="Z",Tabela13523678910111213[[#This Row],[6]]+Tabela13523678910111213[[#This Row],[8]],0)</f>
        <v>0</v>
      </c>
      <c r="U17" s="80">
        <f>IF(Tabela13523678910111213[[#This Row],[2]]="DG",Tabela13523678910111213[[#This Row],[5]]+Tabela13523678910111213[[#This Row],[7]],0)</f>
        <v>0</v>
      </c>
      <c r="V17" s="112">
        <f>IF(Tabela13523678910111213[[#This Row],[2]]="DG",Tabela13523678910111213[[#This Row],[6]]+Tabela13523678910111213[[#This Row],[8]],0)</f>
        <v>0</v>
      </c>
    </row>
    <row r="18" spans="1:22" ht="20.100000000000001" customHeight="1">
      <c r="A18" s="22">
        <f t="shared" si="0"/>
        <v>10</v>
      </c>
      <c r="B18" s="98"/>
      <c r="C18" s="11"/>
      <c r="D18" s="71"/>
      <c r="E18" s="17"/>
      <c r="F18" s="17"/>
      <c r="G18" s="17"/>
      <c r="H18" s="17"/>
      <c r="I18" s="58"/>
      <c r="J18" s="132"/>
      <c r="K18" s="62">
        <f>IF(Tabela13523678910111213[[#This Row],[2]]="O",Tabela13523678910111213[[#This Row],[5]]+Tabela13523678910111213[[#This Row],[7]],0)</f>
        <v>0</v>
      </c>
      <c r="L18" s="63">
        <f>IF(Tabela13523678910111213[[#This Row],[2]]="O",Tabela13523678910111213[[#This Row],[6]]+Tabela13523678910111213[[#This Row],[8]],0)</f>
        <v>0</v>
      </c>
      <c r="M18" s="63">
        <f>IF(Tabela13523678910111213[[#This Row],[2]]="SSR",Tabela13523678910111213[[#This Row],[5]]+Tabela13523678910111213[[#This Row],[7]],0)</f>
        <v>0</v>
      </c>
      <c r="N18" s="63">
        <f>IF(Tabela13523678910111213[[#This Row],[2]]="SSR",Tabela13523678910111213[[#This Row],[6]]+Tabela13523678910111213[[#This Row],[8]],0)</f>
        <v>0</v>
      </c>
      <c r="O18" s="63">
        <f>IF(Tabela13523678910111213[[#This Row],[2]]="S",Tabela13523678910111213[[#This Row],[5]]+Tabela13523678910111213[[#This Row],[7]],0)</f>
        <v>0</v>
      </c>
      <c r="P18" s="63">
        <f>IF(Tabela13523678910111213[[#This Row],[2]]="S",Tabela13523678910111213[[#This Row],[6]]+Tabela13523678910111213[[#This Row],[8]],0)</f>
        <v>0</v>
      </c>
      <c r="Q18" s="63">
        <f>IF(Tabela13523678910111213[[#This Row],[2]]="M",Tabela13523678910111213[[#This Row],[5]]+Tabela13523678910111213[[#This Row],[7]],0)</f>
        <v>0</v>
      </c>
      <c r="R18" s="63">
        <f>IF(Tabela13523678910111213[[#This Row],[2]]="M",Tabela13523678910111213[[#This Row],[6]]+Tabela13523678910111213[[#This Row],[8]],0)</f>
        <v>0</v>
      </c>
      <c r="S18" s="63">
        <f>IF(Tabela13523678910111213[[#This Row],[2]]="Z",Tabela13523678910111213[[#This Row],[5]]+Tabela13523678910111213[[#This Row],[7]],0)</f>
        <v>0</v>
      </c>
      <c r="T18" s="64">
        <f>IF(Tabela13523678910111213[[#This Row],[2]]="Z",Tabela13523678910111213[[#This Row],[6]]+Tabela13523678910111213[[#This Row],[8]],0)</f>
        <v>0</v>
      </c>
      <c r="U18" s="80">
        <f>IF(Tabela13523678910111213[[#This Row],[2]]="DG",Tabela13523678910111213[[#This Row],[5]]+Tabela13523678910111213[[#This Row],[7]],0)</f>
        <v>0</v>
      </c>
      <c r="V18" s="112">
        <f>IF(Tabela13523678910111213[[#This Row],[2]]="DG",Tabela13523678910111213[[#This Row],[6]]+Tabela13523678910111213[[#This Row],[8]],0)</f>
        <v>0</v>
      </c>
    </row>
    <row r="19" spans="1:22" ht="20.100000000000001" customHeight="1">
      <c r="A19" s="22">
        <f t="shared" si="0"/>
        <v>11</v>
      </c>
      <c r="B19" s="98"/>
      <c r="C19" s="11"/>
      <c r="D19" s="71"/>
      <c r="E19" s="17"/>
      <c r="F19" s="17"/>
      <c r="G19" s="17"/>
      <c r="H19" s="17"/>
      <c r="I19" s="58"/>
      <c r="J19" s="132"/>
      <c r="K19" s="62">
        <f>IF(Tabela13523678910111213[[#This Row],[2]]="O",Tabela13523678910111213[[#This Row],[5]]+Tabela13523678910111213[[#This Row],[7]],0)</f>
        <v>0</v>
      </c>
      <c r="L19" s="63">
        <f>IF(Tabela13523678910111213[[#This Row],[2]]="O",Tabela13523678910111213[[#This Row],[6]]+Tabela13523678910111213[[#This Row],[8]],0)</f>
        <v>0</v>
      </c>
      <c r="M19" s="63">
        <f>IF(Tabela13523678910111213[[#This Row],[2]]="SSR",Tabela13523678910111213[[#This Row],[5]]+Tabela13523678910111213[[#This Row],[7]],0)</f>
        <v>0</v>
      </c>
      <c r="N19" s="63">
        <f>IF(Tabela13523678910111213[[#This Row],[2]]="SSR",Tabela13523678910111213[[#This Row],[6]]+Tabela13523678910111213[[#This Row],[8]],0)</f>
        <v>0</v>
      </c>
      <c r="O19" s="63">
        <f>IF(Tabela13523678910111213[[#This Row],[2]]="S",Tabela13523678910111213[[#This Row],[5]]+Tabela13523678910111213[[#This Row],[7]],0)</f>
        <v>0</v>
      </c>
      <c r="P19" s="63">
        <f>IF(Tabela13523678910111213[[#This Row],[2]]="S",Tabela13523678910111213[[#This Row],[6]]+Tabela13523678910111213[[#This Row],[8]],0)</f>
        <v>0</v>
      </c>
      <c r="Q19" s="63">
        <f>IF(Tabela13523678910111213[[#This Row],[2]]="M",Tabela13523678910111213[[#This Row],[5]]+Tabela13523678910111213[[#This Row],[7]],0)</f>
        <v>0</v>
      </c>
      <c r="R19" s="63">
        <f>IF(Tabela13523678910111213[[#This Row],[2]]="M",Tabela13523678910111213[[#This Row],[6]]+Tabela13523678910111213[[#This Row],[8]],0)</f>
        <v>0</v>
      </c>
      <c r="S19" s="63">
        <f>IF(Tabela13523678910111213[[#This Row],[2]]="Z",Tabela13523678910111213[[#This Row],[5]]+Tabela13523678910111213[[#This Row],[7]],0)</f>
        <v>0</v>
      </c>
      <c r="T19" s="64">
        <f>IF(Tabela13523678910111213[[#This Row],[2]]="Z",Tabela13523678910111213[[#This Row],[6]]+Tabela13523678910111213[[#This Row],[8]],0)</f>
        <v>0</v>
      </c>
      <c r="U19" s="80">
        <f>IF(Tabela13523678910111213[[#This Row],[2]]="DG",Tabela13523678910111213[[#This Row],[5]]+Tabela13523678910111213[[#This Row],[7]],0)</f>
        <v>0</v>
      </c>
      <c r="V19" s="112">
        <f>IF(Tabela13523678910111213[[#This Row],[2]]="DG",Tabela13523678910111213[[#This Row],[6]]+Tabela13523678910111213[[#This Row],[8]],0)</f>
        <v>0</v>
      </c>
    </row>
    <row r="20" spans="1:22" ht="20.100000000000001" customHeight="1">
      <c r="A20" s="22">
        <f t="shared" si="0"/>
        <v>12</v>
      </c>
      <c r="B20" s="98"/>
      <c r="C20" s="11"/>
      <c r="D20" s="11"/>
      <c r="E20" s="17"/>
      <c r="F20" s="17"/>
      <c r="G20" s="17"/>
      <c r="H20" s="17"/>
      <c r="I20" s="58"/>
      <c r="J20" s="132"/>
      <c r="K20" s="62">
        <f>IF(Tabela13523678910111213[[#This Row],[2]]="O",Tabela13523678910111213[[#This Row],[5]]+Tabela13523678910111213[[#This Row],[7]],0)</f>
        <v>0</v>
      </c>
      <c r="L20" s="63">
        <f>IF(Tabela13523678910111213[[#This Row],[2]]="O",Tabela13523678910111213[[#This Row],[6]]+Tabela13523678910111213[[#This Row],[8]],0)</f>
        <v>0</v>
      </c>
      <c r="M20" s="63">
        <f>IF(Tabela13523678910111213[[#This Row],[2]]="SSR",Tabela13523678910111213[[#This Row],[5]]+Tabela13523678910111213[[#This Row],[7]],0)</f>
        <v>0</v>
      </c>
      <c r="N20" s="63">
        <f>IF(Tabela13523678910111213[[#This Row],[2]]="SSR",Tabela13523678910111213[[#This Row],[6]]+Tabela13523678910111213[[#This Row],[8]],0)</f>
        <v>0</v>
      </c>
      <c r="O20" s="63">
        <f>IF(Tabela13523678910111213[[#This Row],[2]]="S",Tabela13523678910111213[[#This Row],[5]]+Tabela13523678910111213[[#This Row],[7]],0)</f>
        <v>0</v>
      </c>
      <c r="P20" s="63">
        <f>IF(Tabela13523678910111213[[#This Row],[2]]="S",Tabela13523678910111213[[#This Row],[6]]+Tabela13523678910111213[[#This Row],[8]],0)</f>
        <v>0</v>
      </c>
      <c r="Q20" s="63">
        <f>IF(Tabela13523678910111213[[#This Row],[2]]="M",Tabela13523678910111213[[#This Row],[5]]+Tabela13523678910111213[[#This Row],[7]],0)</f>
        <v>0</v>
      </c>
      <c r="R20" s="63">
        <f>IF(Tabela13523678910111213[[#This Row],[2]]="M",Tabela13523678910111213[[#This Row],[6]]+Tabela13523678910111213[[#This Row],[8]],0)</f>
        <v>0</v>
      </c>
      <c r="S20" s="63">
        <f>IF(Tabela13523678910111213[[#This Row],[2]]="Z",Tabela13523678910111213[[#This Row],[5]]+Tabela13523678910111213[[#This Row],[7]],0)</f>
        <v>0</v>
      </c>
      <c r="T20" s="64">
        <f>IF(Tabela13523678910111213[[#This Row],[2]]="Z",Tabela13523678910111213[[#This Row],[6]]+Tabela13523678910111213[[#This Row],[8]],0)</f>
        <v>0</v>
      </c>
      <c r="U20" s="80">
        <f>IF(Tabela13523678910111213[[#This Row],[2]]="DG",Tabela13523678910111213[[#This Row],[5]]+Tabela13523678910111213[[#This Row],[7]],0)</f>
        <v>0</v>
      </c>
      <c r="V20" s="112">
        <f>IF(Tabela13523678910111213[[#This Row],[2]]="DG",Tabela13523678910111213[[#This Row],[6]]+Tabela13523678910111213[[#This Row],[8]],0)</f>
        <v>0</v>
      </c>
    </row>
    <row r="21" spans="1:22" ht="20.100000000000001" customHeight="1">
      <c r="A21" s="22">
        <f t="shared" si="0"/>
        <v>13</v>
      </c>
      <c r="B21" s="98"/>
      <c r="C21" s="11"/>
      <c r="D21" s="11"/>
      <c r="E21" s="17"/>
      <c r="F21" s="17"/>
      <c r="G21" s="17"/>
      <c r="H21" s="17"/>
      <c r="I21" s="58"/>
      <c r="J21" s="132"/>
      <c r="K21" s="62">
        <f>IF(Tabela13523678910111213[[#This Row],[2]]="O",Tabela13523678910111213[[#This Row],[5]]+Tabela13523678910111213[[#This Row],[7]],0)</f>
        <v>0</v>
      </c>
      <c r="L21" s="63">
        <f>IF(Tabela13523678910111213[[#This Row],[2]]="O",Tabela13523678910111213[[#This Row],[6]]+Tabela13523678910111213[[#This Row],[8]],0)</f>
        <v>0</v>
      </c>
      <c r="M21" s="63">
        <f>IF(Tabela13523678910111213[[#This Row],[2]]="SSR",Tabela13523678910111213[[#This Row],[5]]+Tabela13523678910111213[[#This Row],[7]],0)</f>
        <v>0</v>
      </c>
      <c r="N21" s="63">
        <f>IF(Tabela13523678910111213[[#This Row],[2]]="SSR",Tabela13523678910111213[[#This Row],[6]]+Tabela13523678910111213[[#This Row],[8]],0)</f>
        <v>0</v>
      </c>
      <c r="O21" s="63">
        <f>IF(Tabela13523678910111213[[#This Row],[2]]="S",Tabela13523678910111213[[#This Row],[5]]+Tabela13523678910111213[[#This Row],[7]],0)</f>
        <v>0</v>
      </c>
      <c r="P21" s="63">
        <f>IF(Tabela13523678910111213[[#This Row],[2]]="S",Tabela13523678910111213[[#This Row],[6]]+Tabela13523678910111213[[#This Row],[8]],0)</f>
        <v>0</v>
      </c>
      <c r="Q21" s="63">
        <f>IF(Tabela13523678910111213[[#This Row],[2]]="M",Tabela13523678910111213[[#This Row],[5]]+Tabela13523678910111213[[#This Row],[7]],0)</f>
        <v>0</v>
      </c>
      <c r="R21" s="63">
        <f>IF(Tabela13523678910111213[[#This Row],[2]]="M",Tabela13523678910111213[[#This Row],[6]]+Tabela13523678910111213[[#This Row],[8]],0)</f>
        <v>0</v>
      </c>
      <c r="S21" s="63">
        <f>IF(Tabela13523678910111213[[#This Row],[2]]="Z",Tabela13523678910111213[[#This Row],[5]]+Tabela13523678910111213[[#This Row],[7]],0)</f>
        <v>0</v>
      </c>
      <c r="T21" s="64">
        <f>IF(Tabela13523678910111213[[#This Row],[2]]="Z",Tabela13523678910111213[[#This Row],[6]]+Tabela13523678910111213[[#This Row],[8]],0)</f>
        <v>0</v>
      </c>
      <c r="U21" s="80">
        <f>IF(Tabela13523678910111213[[#This Row],[2]]="DG",Tabela13523678910111213[[#This Row],[5]]+Tabela13523678910111213[[#This Row],[7]],0)</f>
        <v>0</v>
      </c>
      <c r="V21" s="112">
        <f>IF(Tabela13523678910111213[[#This Row],[2]]="DG",Tabela13523678910111213[[#This Row],[6]]+Tabela13523678910111213[[#This Row],[8]],0)</f>
        <v>0</v>
      </c>
    </row>
    <row r="22" spans="1:22" ht="20.100000000000001" customHeight="1">
      <c r="A22" s="22">
        <f t="shared" si="0"/>
        <v>14</v>
      </c>
      <c r="B22" s="98"/>
      <c r="C22" s="11"/>
      <c r="D22" s="11"/>
      <c r="E22" s="17"/>
      <c r="F22" s="17"/>
      <c r="G22" s="17"/>
      <c r="H22" s="17"/>
      <c r="I22" s="58"/>
      <c r="J22" s="132"/>
      <c r="K22" s="62">
        <f>IF(Tabela13523678910111213[[#This Row],[2]]="O",Tabela13523678910111213[[#This Row],[5]]+Tabela13523678910111213[[#This Row],[7]],0)</f>
        <v>0</v>
      </c>
      <c r="L22" s="63">
        <f>IF(Tabela13523678910111213[[#This Row],[2]]="O",Tabela13523678910111213[[#This Row],[6]]+Tabela13523678910111213[[#This Row],[8]],0)</f>
        <v>0</v>
      </c>
      <c r="M22" s="63">
        <f>IF(Tabela13523678910111213[[#This Row],[2]]="SSR",Tabela13523678910111213[[#This Row],[5]]+Tabela13523678910111213[[#This Row],[7]],0)</f>
        <v>0</v>
      </c>
      <c r="N22" s="63">
        <f>IF(Tabela13523678910111213[[#This Row],[2]]="SSR",Tabela13523678910111213[[#This Row],[6]]+Tabela13523678910111213[[#This Row],[8]],0)</f>
        <v>0</v>
      </c>
      <c r="O22" s="63">
        <f>IF(Tabela13523678910111213[[#This Row],[2]]="S",Tabela13523678910111213[[#This Row],[5]]+Tabela13523678910111213[[#This Row],[7]],0)</f>
        <v>0</v>
      </c>
      <c r="P22" s="63">
        <f>IF(Tabela13523678910111213[[#This Row],[2]]="S",Tabela13523678910111213[[#This Row],[6]]+Tabela13523678910111213[[#This Row],[8]],0)</f>
        <v>0</v>
      </c>
      <c r="Q22" s="63">
        <f>IF(Tabela13523678910111213[[#This Row],[2]]="M",Tabela13523678910111213[[#This Row],[5]]+Tabela13523678910111213[[#This Row],[7]],0)</f>
        <v>0</v>
      </c>
      <c r="R22" s="63">
        <f>IF(Tabela13523678910111213[[#This Row],[2]]="M",Tabela13523678910111213[[#This Row],[6]]+Tabela13523678910111213[[#This Row],[8]],0)</f>
        <v>0</v>
      </c>
      <c r="S22" s="63">
        <f>IF(Tabela13523678910111213[[#This Row],[2]]="Z",Tabela13523678910111213[[#This Row],[5]]+Tabela13523678910111213[[#This Row],[7]],0)</f>
        <v>0</v>
      </c>
      <c r="T22" s="64">
        <f>IF(Tabela13523678910111213[[#This Row],[2]]="Z",Tabela13523678910111213[[#This Row],[6]]+Tabela13523678910111213[[#This Row],[8]],0)</f>
        <v>0</v>
      </c>
      <c r="U22" s="80">
        <f>IF(Tabela13523678910111213[[#This Row],[2]]="DG",Tabela13523678910111213[[#This Row],[5]]+Tabela13523678910111213[[#This Row],[7]],0)</f>
        <v>0</v>
      </c>
      <c r="V22" s="112">
        <f>IF(Tabela13523678910111213[[#This Row],[2]]="DG",Tabela13523678910111213[[#This Row],[6]]+Tabela13523678910111213[[#This Row],[8]],0)</f>
        <v>0</v>
      </c>
    </row>
    <row r="23" spans="1:22" ht="20.100000000000001" customHeight="1">
      <c r="A23" s="22">
        <f t="shared" si="0"/>
        <v>15</v>
      </c>
      <c r="B23" s="98"/>
      <c r="C23" s="11"/>
      <c r="D23" s="71"/>
      <c r="E23" s="17"/>
      <c r="F23" s="17"/>
      <c r="G23" s="17"/>
      <c r="H23" s="17"/>
      <c r="I23" s="58"/>
      <c r="J23" s="132"/>
      <c r="K23" s="62">
        <f>IF(Tabela13523678910111213[[#This Row],[2]]="O",Tabela13523678910111213[[#This Row],[5]]+Tabela13523678910111213[[#This Row],[7]],0)</f>
        <v>0</v>
      </c>
      <c r="L23" s="63">
        <f>IF(Tabela13523678910111213[[#This Row],[2]]="O",Tabela13523678910111213[[#This Row],[6]]+Tabela13523678910111213[[#This Row],[8]],0)</f>
        <v>0</v>
      </c>
      <c r="M23" s="63">
        <f>IF(Tabela13523678910111213[[#This Row],[2]]="SSR",Tabela13523678910111213[[#This Row],[5]]+Tabela13523678910111213[[#This Row],[7]],0)</f>
        <v>0</v>
      </c>
      <c r="N23" s="63">
        <f>IF(Tabela13523678910111213[[#This Row],[2]]="SSR",Tabela13523678910111213[[#This Row],[6]]+Tabela13523678910111213[[#This Row],[8]],0)</f>
        <v>0</v>
      </c>
      <c r="O23" s="63">
        <f>IF(Tabela13523678910111213[[#This Row],[2]]="S",Tabela13523678910111213[[#This Row],[5]]+Tabela13523678910111213[[#This Row],[7]],0)</f>
        <v>0</v>
      </c>
      <c r="P23" s="63">
        <f>IF(Tabela13523678910111213[[#This Row],[2]]="S",Tabela13523678910111213[[#This Row],[6]]+Tabela13523678910111213[[#This Row],[8]],0)</f>
        <v>0</v>
      </c>
      <c r="Q23" s="63">
        <f>IF(Tabela13523678910111213[[#This Row],[2]]="M",Tabela13523678910111213[[#This Row],[5]]+Tabela13523678910111213[[#This Row],[7]],0)</f>
        <v>0</v>
      </c>
      <c r="R23" s="63">
        <f>IF(Tabela13523678910111213[[#This Row],[2]]="M",Tabela13523678910111213[[#This Row],[6]]+Tabela13523678910111213[[#This Row],[8]],0)</f>
        <v>0</v>
      </c>
      <c r="S23" s="63">
        <f>IF(Tabela13523678910111213[[#This Row],[2]]="Z",Tabela13523678910111213[[#This Row],[5]]+Tabela13523678910111213[[#This Row],[7]],0)</f>
        <v>0</v>
      </c>
      <c r="T23" s="64">
        <f>IF(Tabela13523678910111213[[#This Row],[2]]="Z",Tabela13523678910111213[[#This Row],[6]]+Tabela13523678910111213[[#This Row],[8]],0)</f>
        <v>0</v>
      </c>
      <c r="U23" s="80">
        <f>IF(Tabela13523678910111213[[#This Row],[2]]="DG",Tabela13523678910111213[[#This Row],[5]]+Tabela13523678910111213[[#This Row],[7]],0)</f>
        <v>0</v>
      </c>
      <c r="V23" s="112">
        <f>IF(Tabela13523678910111213[[#This Row],[2]]="DG",Tabela13523678910111213[[#This Row],[6]]+Tabela13523678910111213[[#This Row],[8]],0)</f>
        <v>0</v>
      </c>
    </row>
    <row r="24" spans="1:22" ht="20.100000000000001" customHeight="1">
      <c r="A24" s="22">
        <f t="shared" si="0"/>
        <v>16</v>
      </c>
      <c r="B24" s="98"/>
      <c r="C24" s="11"/>
      <c r="D24" s="11"/>
      <c r="E24" s="17"/>
      <c r="F24" s="17"/>
      <c r="G24" s="17"/>
      <c r="H24" s="17"/>
      <c r="I24" s="58"/>
      <c r="J24" s="132"/>
      <c r="K24" s="62">
        <f>IF(Tabela13523678910111213[[#This Row],[2]]="O",Tabela13523678910111213[[#This Row],[5]]+Tabela13523678910111213[[#This Row],[7]],0)</f>
        <v>0</v>
      </c>
      <c r="L24" s="63">
        <f>IF(Tabela13523678910111213[[#This Row],[2]]="O",Tabela13523678910111213[[#This Row],[6]]+Tabela13523678910111213[[#This Row],[8]],0)</f>
        <v>0</v>
      </c>
      <c r="M24" s="63">
        <f>IF(Tabela13523678910111213[[#This Row],[2]]="SSR",Tabela13523678910111213[[#This Row],[5]]+Tabela13523678910111213[[#This Row],[7]],0)</f>
        <v>0</v>
      </c>
      <c r="N24" s="63">
        <f>IF(Tabela13523678910111213[[#This Row],[2]]="SSR",Tabela13523678910111213[[#This Row],[6]]+Tabela13523678910111213[[#This Row],[8]],0)</f>
        <v>0</v>
      </c>
      <c r="O24" s="63">
        <f>IF(Tabela13523678910111213[[#This Row],[2]]="S",Tabela13523678910111213[[#This Row],[5]]+Tabela13523678910111213[[#This Row],[7]],0)</f>
        <v>0</v>
      </c>
      <c r="P24" s="63">
        <f>IF(Tabela13523678910111213[[#This Row],[2]]="S",Tabela13523678910111213[[#This Row],[6]]+Tabela13523678910111213[[#This Row],[8]],0)</f>
        <v>0</v>
      </c>
      <c r="Q24" s="63">
        <f>IF(Tabela13523678910111213[[#This Row],[2]]="M",Tabela13523678910111213[[#This Row],[5]]+Tabela13523678910111213[[#This Row],[7]],0)</f>
        <v>0</v>
      </c>
      <c r="R24" s="63">
        <f>IF(Tabela13523678910111213[[#This Row],[2]]="M",Tabela13523678910111213[[#This Row],[6]]+Tabela13523678910111213[[#This Row],[8]],0)</f>
        <v>0</v>
      </c>
      <c r="S24" s="63">
        <f>IF(Tabela13523678910111213[[#This Row],[2]]="Z",Tabela13523678910111213[[#This Row],[5]]+Tabela13523678910111213[[#This Row],[7]],0)</f>
        <v>0</v>
      </c>
      <c r="T24" s="64">
        <f>IF(Tabela13523678910111213[[#This Row],[2]]="Z",Tabela13523678910111213[[#This Row],[6]]+Tabela13523678910111213[[#This Row],[8]],0)</f>
        <v>0</v>
      </c>
      <c r="U24" s="80">
        <f>IF(Tabela13523678910111213[[#This Row],[2]]="DG",Tabela13523678910111213[[#This Row],[5]]+Tabela13523678910111213[[#This Row],[7]],0)</f>
        <v>0</v>
      </c>
      <c r="V24" s="112">
        <f>IF(Tabela13523678910111213[[#This Row],[2]]="DG",Tabela13523678910111213[[#This Row],[6]]+Tabela13523678910111213[[#This Row],[8]],0)</f>
        <v>0</v>
      </c>
    </row>
    <row r="25" spans="1:22" ht="20.100000000000001" customHeight="1">
      <c r="A25" s="22">
        <f t="shared" si="0"/>
        <v>17</v>
      </c>
      <c r="B25" s="98"/>
      <c r="C25" s="11"/>
      <c r="D25" s="11"/>
      <c r="E25" s="17"/>
      <c r="F25" s="17"/>
      <c r="G25" s="17"/>
      <c r="H25" s="17"/>
      <c r="I25" s="58"/>
      <c r="J25" s="132"/>
      <c r="K25" s="62">
        <f>IF(Tabela13523678910111213[[#This Row],[2]]="O",Tabela13523678910111213[[#This Row],[5]]+Tabela13523678910111213[[#This Row],[7]],0)</f>
        <v>0</v>
      </c>
      <c r="L25" s="63">
        <f>IF(Tabela13523678910111213[[#This Row],[2]]="O",Tabela13523678910111213[[#This Row],[6]]+Tabela13523678910111213[[#This Row],[8]],0)</f>
        <v>0</v>
      </c>
      <c r="M25" s="63">
        <f>IF(Tabela13523678910111213[[#This Row],[2]]="SSR",Tabela13523678910111213[[#This Row],[5]]+Tabela13523678910111213[[#This Row],[7]],0)</f>
        <v>0</v>
      </c>
      <c r="N25" s="63">
        <f>IF(Tabela13523678910111213[[#This Row],[2]]="SSR",Tabela13523678910111213[[#This Row],[6]]+Tabela13523678910111213[[#This Row],[8]],0)</f>
        <v>0</v>
      </c>
      <c r="O25" s="63">
        <f>IF(Tabela13523678910111213[[#This Row],[2]]="S",Tabela13523678910111213[[#This Row],[5]]+Tabela13523678910111213[[#This Row],[7]],0)</f>
        <v>0</v>
      </c>
      <c r="P25" s="63">
        <f>IF(Tabela13523678910111213[[#This Row],[2]]="S",Tabela13523678910111213[[#This Row],[6]]+Tabela13523678910111213[[#This Row],[8]],0)</f>
        <v>0</v>
      </c>
      <c r="Q25" s="63">
        <f>IF(Tabela13523678910111213[[#This Row],[2]]="M",Tabela13523678910111213[[#This Row],[5]]+Tabela13523678910111213[[#This Row],[7]],0)</f>
        <v>0</v>
      </c>
      <c r="R25" s="63">
        <f>IF(Tabela13523678910111213[[#This Row],[2]]="M",Tabela13523678910111213[[#This Row],[6]]+Tabela13523678910111213[[#This Row],[8]],0)</f>
        <v>0</v>
      </c>
      <c r="S25" s="63">
        <f>IF(Tabela13523678910111213[[#This Row],[2]]="Z",Tabela13523678910111213[[#This Row],[5]]+Tabela13523678910111213[[#This Row],[7]],0)</f>
        <v>0</v>
      </c>
      <c r="T25" s="64">
        <f>IF(Tabela13523678910111213[[#This Row],[2]]="Z",Tabela13523678910111213[[#This Row],[6]]+Tabela13523678910111213[[#This Row],[8]],0)</f>
        <v>0</v>
      </c>
      <c r="U25" s="80">
        <f>IF(Tabela13523678910111213[[#This Row],[2]]="DG",Tabela13523678910111213[[#This Row],[5]]+Tabela13523678910111213[[#This Row],[7]],0)</f>
        <v>0</v>
      </c>
      <c r="V25" s="112">
        <f>IF(Tabela13523678910111213[[#This Row],[2]]="DG",Tabela13523678910111213[[#This Row],[6]]+Tabela13523678910111213[[#This Row],[8]],0)</f>
        <v>0</v>
      </c>
    </row>
    <row r="26" spans="1:22" ht="20.100000000000001" customHeight="1">
      <c r="A26" s="22">
        <f t="shared" si="0"/>
        <v>18</v>
      </c>
      <c r="B26" s="98"/>
      <c r="C26" s="11"/>
      <c r="D26" s="11"/>
      <c r="E26" s="17"/>
      <c r="F26" s="17"/>
      <c r="G26" s="17"/>
      <c r="H26" s="17"/>
      <c r="I26" s="58"/>
      <c r="J26" s="132"/>
      <c r="K26" s="62">
        <f>IF(Tabela13523678910111213[[#This Row],[2]]="O",Tabela13523678910111213[[#This Row],[5]]+Tabela13523678910111213[[#This Row],[7]],0)</f>
        <v>0</v>
      </c>
      <c r="L26" s="63">
        <f>IF(Tabela13523678910111213[[#This Row],[2]]="O",Tabela13523678910111213[[#This Row],[6]]+Tabela13523678910111213[[#This Row],[8]],0)</f>
        <v>0</v>
      </c>
      <c r="M26" s="63">
        <f>IF(Tabela13523678910111213[[#This Row],[2]]="SSR",Tabela13523678910111213[[#This Row],[5]]+Tabela13523678910111213[[#This Row],[7]],0)</f>
        <v>0</v>
      </c>
      <c r="N26" s="63">
        <f>IF(Tabela13523678910111213[[#This Row],[2]]="SSR",Tabela13523678910111213[[#This Row],[6]]+Tabela13523678910111213[[#This Row],[8]],0)</f>
        <v>0</v>
      </c>
      <c r="O26" s="63">
        <f>IF(Tabela13523678910111213[[#This Row],[2]]="S",Tabela13523678910111213[[#This Row],[5]]+Tabela13523678910111213[[#This Row],[7]],0)</f>
        <v>0</v>
      </c>
      <c r="P26" s="63">
        <f>IF(Tabela13523678910111213[[#This Row],[2]]="S",Tabela13523678910111213[[#This Row],[6]]+Tabela13523678910111213[[#This Row],[8]],0)</f>
        <v>0</v>
      </c>
      <c r="Q26" s="63">
        <f>IF(Tabela13523678910111213[[#This Row],[2]]="M",Tabela13523678910111213[[#This Row],[5]]+Tabela13523678910111213[[#This Row],[7]],0)</f>
        <v>0</v>
      </c>
      <c r="R26" s="63">
        <f>IF(Tabela13523678910111213[[#This Row],[2]]="M",Tabela13523678910111213[[#This Row],[6]]+Tabela13523678910111213[[#This Row],[8]],0)</f>
        <v>0</v>
      </c>
      <c r="S26" s="63">
        <f>IF(Tabela13523678910111213[[#This Row],[2]]="Z",Tabela13523678910111213[[#This Row],[5]]+Tabela13523678910111213[[#This Row],[7]],0)</f>
        <v>0</v>
      </c>
      <c r="T26" s="64">
        <f>IF(Tabela13523678910111213[[#This Row],[2]]="Z",Tabela13523678910111213[[#This Row],[6]]+Tabela13523678910111213[[#This Row],[8]],0)</f>
        <v>0</v>
      </c>
      <c r="U26" s="80">
        <f>IF(Tabela13523678910111213[[#This Row],[2]]="DG",Tabela13523678910111213[[#This Row],[5]]+Tabela13523678910111213[[#This Row],[7]],0)</f>
        <v>0</v>
      </c>
      <c r="V26" s="112">
        <f>IF(Tabela13523678910111213[[#This Row],[2]]="DG",Tabela13523678910111213[[#This Row],[6]]+Tabela13523678910111213[[#This Row],[8]],0)</f>
        <v>0</v>
      </c>
    </row>
    <row r="27" spans="1:22" ht="20.100000000000001" customHeight="1">
      <c r="A27" s="22">
        <f t="shared" si="0"/>
        <v>19</v>
      </c>
      <c r="B27" s="98"/>
      <c r="C27" s="11"/>
      <c r="D27" s="11"/>
      <c r="E27" s="17"/>
      <c r="F27" s="17"/>
      <c r="G27" s="17"/>
      <c r="H27" s="17"/>
      <c r="I27" s="58"/>
      <c r="J27" s="132"/>
      <c r="K27" s="62">
        <f>IF(Tabela13523678910111213[[#This Row],[2]]="O",Tabela13523678910111213[[#This Row],[5]]+Tabela13523678910111213[[#This Row],[7]],0)</f>
        <v>0</v>
      </c>
      <c r="L27" s="63">
        <f>IF(Tabela13523678910111213[[#This Row],[2]]="O",Tabela13523678910111213[[#This Row],[6]]+Tabela13523678910111213[[#This Row],[8]],0)</f>
        <v>0</v>
      </c>
      <c r="M27" s="63">
        <f>IF(Tabela13523678910111213[[#This Row],[2]]="SSR",Tabela13523678910111213[[#This Row],[5]]+Tabela13523678910111213[[#This Row],[7]],0)</f>
        <v>0</v>
      </c>
      <c r="N27" s="63">
        <f>IF(Tabela13523678910111213[[#This Row],[2]]="SSR",Tabela13523678910111213[[#This Row],[6]]+Tabela13523678910111213[[#This Row],[8]],0)</f>
        <v>0</v>
      </c>
      <c r="O27" s="63">
        <f>IF(Tabela13523678910111213[[#This Row],[2]]="S",Tabela13523678910111213[[#This Row],[5]]+Tabela13523678910111213[[#This Row],[7]],0)</f>
        <v>0</v>
      </c>
      <c r="P27" s="63">
        <f>IF(Tabela13523678910111213[[#This Row],[2]]="S",Tabela13523678910111213[[#This Row],[6]]+Tabela13523678910111213[[#This Row],[8]],0)</f>
        <v>0</v>
      </c>
      <c r="Q27" s="63">
        <f>IF(Tabela13523678910111213[[#This Row],[2]]="M",Tabela13523678910111213[[#This Row],[5]]+Tabela13523678910111213[[#This Row],[7]],0)</f>
        <v>0</v>
      </c>
      <c r="R27" s="63">
        <f>IF(Tabela13523678910111213[[#This Row],[2]]="M",Tabela13523678910111213[[#This Row],[6]]+Tabela13523678910111213[[#This Row],[8]],0)</f>
        <v>0</v>
      </c>
      <c r="S27" s="63">
        <f>IF(Tabela13523678910111213[[#This Row],[2]]="Z",Tabela13523678910111213[[#This Row],[5]]+Tabela13523678910111213[[#This Row],[7]],0)</f>
        <v>0</v>
      </c>
      <c r="T27" s="64">
        <f>IF(Tabela13523678910111213[[#This Row],[2]]="Z",Tabela13523678910111213[[#This Row],[6]]+Tabela13523678910111213[[#This Row],[8]],0)</f>
        <v>0</v>
      </c>
      <c r="U27" s="80">
        <f>IF(Tabela13523678910111213[[#This Row],[2]]="DG",Tabela13523678910111213[[#This Row],[5]]+Tabela13523678910111213[[#This Row],[7]],0)</f>
        <v>0</v>
      </c>
      <c r="V27" s="112">
        <f>IF(Tabela13523678910111213[[#This Row],[2]]="DG",Tabela13523678910111213[[#This Row],[6]]+Tabela13523678910111213[[#This Row],[8]],0)</f>
        <v>0</v>
      </c>
    </row>
    <row r="28" spans="1:22" ht="20.100000000000001" customHeight="1">
      <c r="A28" s="22">
        <f t="shared" si="0"/>
        <v>20</v>
      </c>
      <c r="B28" s="98"/>
      <c r="C28" s="11"/>
      <c r="D28" s="71"/>
      <c r="E28" s="17"/>
      <c r="F28" s="17"/>
      <c r="G28" s="17"/>
      <c r="H28" s="17"/>
      <c r="I28" s="58"/>
      <c r="J28" s="132"/>
      <c r="K28" s="62">
        <f>IF(Tabela13523678910111213[[#This Row],[2]]="O",Tabela13523678910111213[[#This Row],[5]]+Tabela13523678910111213[[#This Row],[7]],0)</f>
        <v>0</v>
      </c>
      <c r="L28" s="63">
        <f>IF(Tabela13523678910111213[[#This Row],[2]]="O",Tabela13523678910111213[[#This Row],[6]]+Tabela13523678910111213[[#This Row],[8]],0)</f>
        <v>0</v>
      </c>
      <c r="M28" s="63">
        <f>IF(Tabela13523678910111213[[#This Row],[2]]="SSR",Tabela13523678910111213[[#This Row],[5]]+Tabela13523678910111213[[#This Row],[7]],0)</f>
        <v>0</v>
      </c>
      <c r="N28" s="63">
        <f>IF(Tabela13523678910111213[[#This Row],[2]]="SSR",Tabela13523678910111213[[#This Row],[6]]+Tabela13523678910111213[[#This Row],[8]],0)</f>
        <v>0</v>
      </c>
      <c r="O28" s="63">
        <f>IF(Tabela13523678910111213[[#This Row],[2]]="S",Tabela13523678910111213[[#This Row],[5]]+Tabela13523678910111213[[#This Row],[7]],0)</f>
        <v>0</v>
      </c>
      <c r="P28" s="63">
        <f>IF(Tabela13523678910111213[[#This Row],[2]]="S",Tabela13523678910111213[[#This Row],[6]]+Tabela13523678910111213[[#This Row],[8]],0)</f>
        <v>0</v>
      </c>
      <c r="Q28" s="63">
        <f>IF(Tabela13523678910111213[[#This Row],[2]]="M",Tabela13523678910111213[[#This Row],[5]]+Tabela13523678910111213[[#This Row],[7]],0)</f>
        <v>0</v>
      </c>
      <c r="R28" s="63">
        <f>IF(Tabela13523678910111213[[#This Row],[2]]="M",Tabela13523678910111213[[#This Row],[6]]+Tabela13523678910111213[[#This Row],[8]],0)</f>
        <v>0</v>
      </c>
      <c r="S28" s="63">
        <f>IF(Tabela13523678910111213[[#This Row],[2]]="Z",Tabela13523678910111213[[#This Row],[5]]+Tabela13523678910111213[[#This Row],[7]],0)</f>
        <v>0</v>
      </c>
      <c r="T28" s="64">
        <f>IF(Tabela13523678910111213[[#This Row],[2]]="Z",Tabela13523678910111213[[#This Row],[6]]+Tabela13523678910111213[[#This Row],[8]],0)</f>
        <v>0</v>
      </c>
      <c r="U28" s="80">
        <f>IF(Tabela13523678910111213[[#This Row],[2]]="DG",Tabela13523678910111213[[#This Row],[5]]+Tabela13523678910111213[[#This Row],[7]],0)</f>
        <v>0</v>
      </c>
      <c r="V28" s="112">
        <f>IF(Tabela13523678910111213[[#This Row],[2]]="DG",Tabela13523678910111213[[#This Row],[6]]+Tabela13523678910111213[[#This Row],[8]],0)</f>
        <v>0</v>
      </c>
    </row>
    <row r="29" spans="1:22" ht="20.100000000000001" customHeight="1">
      <c r="A29" s="22">
        <f t="shared" si="0"/>
        <v>21</v>
      </c>
      <c r="B29" s="98"/>
      <c r="C29" s="11"/>
      <c r="D29" s="71"/>
      <c r="E29" s="17"/>
      <c r="F29" s="17"/>
      <c r="G29" s="17"/>
      <c r="H29" s="17"/>
      <c r="I29" s="58"/>
      <c r="J29" s="132"/>
      <c r="K29" s="62">
        <f>IF(Tabela13523678910111213[[#This Row],[2]]="O",Tabela13523678910111213[[#This Row],[5]]+Tabela13523678910111213[[#This Row],[7]],0)</f>
        <v>0</v>
      </c>
      <c r="L29" s="63">
        <f>IF(Tabela13523678910111213[[#This Row],[2]]="O",Tabela13523678910111213[[#This Row],[6]]+Tabela13523678910111213[[#This Row],[8]],0)</f>
        <v>0</v>
      </c>
      <c r="M29" s="63">
        <f>IF(Tabela13523678910111213[[#This Row],[2]]="SSR",Tabela13523678910111213[[#This Row],[5]]+Tabela13523678910111213[[#This Row],[7]],0)</f>
        <v>0</v>
      </c>
      <c r="N29" s="63">
        <f>IF(Tabela13523678910111213[[#This Row],[2]]="SSR",Tabela13523678910111213[[#This Row],[6]]+Tabela13523678910111213[[#This Row],[8]],0)</f>
        <v>0</v>
      </c>
      <c r="O29" s="63">
        <f>IF(Tabela13523678910111213[[#This Row],[2]]="S",Tabela13523678910111213[[#This Row],[5]]+Tabela13523678910111213[[#This Row],[7]],0)</f>
        <v>0</v>
      </c>
      <c r="P29" s="63">
        <f>IF(Tabela13523678910111213[[#This Row],[2]]="S",Tabela13523678910111213[[#This Row],[6]]+Tabela13523678910111213[[#This Row],[8]],0)</f>
        <v>0</v>
      </c>
      <c r="Q29" s="63">
        <f>IF(Tabela13523678910111213[[#This Row],[2]]="M",Tabela13523678910111213[[#This Row],[5]]+Tabela13523678910111213[[#This Row],[7]],0)</f>
        <v>0</v>
      </c>
      <c r="R29" s="63">
        <f>IF(Tabela13523678910111213[[#This Row],[2]]="M",Tabela13523678910111213[[#This Row],[6]]+Tabela13523678910111213[[#This Row],[8]],0)</f>
        <v>0</v>
      </c>
      <c r="S29" s="63">
        <f>IF(Tabela13523678910111213[[#This Row],[2]]="Z",Tabela13523678910111213[[#This Row],[5]]+Tabela13523678910111213[[#This Row],[7]],0)</f>
        <v>0</v>
      </c>
      <c r="T29" s="64">
        <f>IF(Tabela13523678910111213[[#This Row],[2]]="Z",Tabela13523678910111213[[#This Row],[6]]+Tabela13523678910111213[[#This Row],[8]],0)</f>
        <v>0</v>
      </c>
      <c r="U29" s="80">
        <f>IF(Tabela13523678910111213[[#This Row],[2]]="DG",Tabela13523678910111213[[#This Row],[5]]+Tabela13523678910111213[[#This Row],[7]],0)</f>
        <v>0</v>
      </c>
      <c r="V29" s="112">
        <f>IF(Tabela13523678910111213[[#This Row],[2]]="DG",Tabela13523678910111213[[#This Row],[6]]+Tabela13523678910111213[[#This Row],[8]],0)</f>
        <v>0</v>
      </c>
    </row>
    <row r="30" spans="1:22" ht="20.100000000000001" customHeight="1">
      <c r="A30" s="22">
        <f t="shared" si="0"/>
        <v>22</v>
      </c>
      <c r="B30" s="98"/>
      <c r="C30" s="11"/>
      <c r="D30" s="11"/>
      <c r="E30" s="17"/>
      <c r="F30" s="17"/>
      <c r="G30" s="17"/>
      <c r="H30" s="17"/>
      <c r="I30" s="58"/>
      <c r="J30" s="132"/>
      <c r="K30" s="62">
        <f>IF(Tabela13523678910111213[[#This Row],[2]]="O",Tabela13523678910111213[[#This Row],[5]]+Tabela13523678910111213[[#This Row],[7]],0)</f>
        <v>0</v>
      </c>
      <c r="L30" s="63">
        <f>IF(Tabela13523678910111213[[#This Row],[2]]="O",Tabela13523678910111213[[#This Row],[6]]+Tabela13523678910111213[[#This Row],[8]],0)</f>
        <v>0</v>
      </c>
      <c r="M30" s="63">
        <f>IF(Tabela13523678910111213[[#This Row],[2]]="SSR",Tabela13523678910111213[[#This Row],[5]]+Tabela13523678910111213[[#This Row],[7]],0)</f>
        <v>0</v>
      </c>
      <c r="N30" s="63">
        <f>IF(Tabela13523678910111213[[#This Row],[2]]="SSR",Tabela13523678910111213[[#This Row],[6]]+Tabela13523678910111213[[#This Row],[8]],0)</f>
        <v>0</v>
      </c>
      <c r="O30" s="63">
        <f>IF(Tabela13523678910111213[[#This Row],[2]]="S",Tabela13523678910111213[[#This Row],[5]]+Tabela13523678910111213[[#This Row],[7]],0)</f>
        <v>0</v>
      </c>
      <c r="P30" s="63">
        <f>IF(Tabela13523678910111213[[#This Row],[2]]="S",Tabela13523678910111213[[#This Row],[6]]+Tabela13523678910111213[[#This Row],[8]],0)</f>
        <v>0</v>
      </c>
      <c r="Q30" s="63">
        <f>IF(Tabela13523678910111213[[#This Row],[2]]="M",Tabela13523678910111213[[#This Row],[5]]+Tabela13523678910111213[[#This Row],[7]],0)</f>
        <v>0</v>
      </c>
      <c r="R30" s="63">
        <f>IF(Tabela13523678910111213[[#This Row],[2]]="M",Tabela13523678910111213[[#This Row],[6]]+Tabela13523678910111213[[#This Row],[8]],0)</f>
        <v>0</v>
      </c>
      <c r="S30" s="63">
        <f>IF(Tabela13523678910111213[[#This Row],[2]]="Z",Tabela13523678910111213[[#This Row],[5]]+Tabela13523678910111213[[#This Row],[7]],0)</f>
        <v>0</v>
      </c>
      <c r="T30" s="64">
        <f>IF(Tabela13523678910111213[[#This Row],[2]]="Z",Tabela13523678910111213[[#This Row],[6]]+Tabela13523678910111213[[#This Row],[8]],0)</f>
        <v>0</v>
      </c>
      <c r="U30" s="80">
        <f>IF(Tabela13523678910111213[[#This Row],[2]]="DG",Tabela13523678910111213[[#This Row],[5]]+Tabela13523678910111213[[#This Row],[7]],0)</f>
        <v>0</v>
      </c>
      <c r="V30" s="112">
        <f>IF(Tabela13523678910111213[[#This Row],[2]]="DG",Tabela13523678910111213[[#This Row],[6]]+Tabela13523678910111213[[#This Row],[8]],0)</f>
        <v>0</v>
      </c>
    </row>
    <row r="31" spans="1:22" ht="20.100000000000001" customHeight="1">
      <c r="A31" s="22">
        <f t="shared" si="0"/>
        <v>23</v>
      </c>
      <c r="B31" s="98"/>
      <c r="C31" s="11"/>
      <c r="D31" s="71"/>
      <c r="E31" s="17"/>
      <c r="F31" s="17"/>
      <c r="G31" s="17"/>
      <c r="H31" s="17"/>
      <c r="I31" s="58"/>
      <c r="J31" s="132"/>
      <c r="K31" s="62">
        <f>IF(Tabela13523678910111213[[#This Row],[2]]="O",Tabela13523678910111213[[#This Row],[5]]+Tabela13523678910111213[[#This Row],[7]],0)</f>
        <v>0</v>
      </c>
      <c r="L31" s="63">
        <f>IF(Tabela13523678910111213[[#This Row],[2]]="O",Tabela13523678910111213[[#This Row],[6]]+Tabela13523678910111213[[#This Row],[8]],0)</f>
        <v>0</v>
      </c>
      <c r="M31" s="63">
        <f>IF(Tabela13523678910111213[[#This Row],[2]]="SSR",Tabela13523678910111213[[#This Row],[5]]+Tabela13523678910111213[[#This Row],[7]],0)</f>
        <v>0</v>
      </c>
      <c r="N31" s="63">
        <f>IF(Tabela13523678910111213[[#This Row],[2]]="SSR",Tabela13523678910111213[[#This Row],[6]]+Tabela13523678910111213[[#This Row],[8]],0)</f>
        <v>0</v>
      </c>
      <c r="O31" s="63">
        <f>IF(Tabela13523678910111213[[#This Row],[2]]="S",Tabela13523678910111213[[#This Row],[5]]+Tabela13523678910111213[[#This Row],[7]],0)</f>
        <v>0</v>
      </c>
      <c r="P31" s="63">
        <f>IF(Tabela13523678910111213[[#This Row],[2]]="S",Tabela13523678910111213[[#This Row],[6]]+Tabela13523678910111213[[#This Row],[8]],0)</f>
        <v>0</v>
      </c>
      <c r="Q31" s="63">
        <f>IF(Tabela13523678910111213[[#This Row],[2]]="M",Tabela13523678910111213[[#This Row],[5]]+Tabela13523678910111213[[#This Row],[7]],0)</f>
        <v>0</v>
      </c>
      <c r="R31" s="63">
        <f>IF(Tabela13523678910111213[[#This Row],[2]]="M",Tabela13523678910111213[[#This Row],[6]]+Tabela13523678910111213[[#This Row],[8]],0)</f>
        <v>0</v>
      </c>
      <c r="S31" s="63">
        <f>IF(Tabela13523678910111213[[#This Row],[2]]="Z",Tabela13523678910111213[[#This Row],[5]]+Tabela13523678910111213[[#This Row],[7]],0)</f>
        <v>0</v>
      </c>
      <c r="T31" s="64">
        <f>IF(Tabela13523678910111213[[#This Row],[2]]="Z",Tabela13523678910111213[[#This Row],[6]]+Tabela13523678910111213[[#This Row],[8]],0)</f>
        <v>0</v>
      </c>
      <c r="U31" s="80">
        <f>IF(Tabela13523678910111213[[#This Row],[2]]="DG",Tabela13523678910111213[[#This Row],[5]]+Tabela13523678910111213[[#This Row],[7]],0)</f>
        <v>0</v>
      </c>
      <c r="V31" s="112">
        <f>IF(Tabela13523678910111213[[#This Row],[2]]="DG",Tabela13523678910111213[[#This Row],[6]]+Tabela13523678910111213[[#This Row],[8]],0)</f>
        <v>0</v>
      </c>
    </row>
    <row r="32" spans="1:22" ht="20.100000000000001" customHeight="1">
      <c r="A32" s="22">
        <f t="shared" si="0"/>
        <v>24</v>
      </c>
      <c r="B32" s="98"/>
      <c r="C32" s="11"/>
      <c r="D32" s="11"/>
      <c r="E32" s="23"/>
      <c r="F32" s="23"/>
      <c r="G32" s="23"/>
      <c r="H32" s="23"/>
      <c r="I32" s="58"/>
      <c r="J32" s="132"/>
      <c r="K32" s="62">
        <f>IF(Tabela13523678910111213[[#This Row],[2]]="O",Tabela13523678910111213[[#This Row],[5]]+Tabela13523678910111213[[#This Row],[7]],0)</f>
        <v>0</v>
      </c>
      <c r="L32" s="63">
        <f>IF(Tabela13523678910111213[[#This Row],[2]]="O",Tabela13523678910111213[[#This Row],[6]]+Tabela13523678910111213[[#This Row],[8]],0)</f>
        <v>0</v>
      </c>
      <c r="M32" s="63">
        <f>IF(Tabela13523678910111213[[#This Row],[2]]="SSR",Tabela13523678910111213[[#This Row],[5]]+Tabela13523678910111213[[#This Row],[7]],0)</f>
        <v>0</v>
      </c>
      <c r="N32" s="63">
        <f>IF(Tabela13523678910111213[[#This Row],[2]]="SSR",Tabela13523678910111213[[#This Row],[6]]+Tabela13523678910111213[[#This Row],[8]],0)</f>
        <v>0</v>
      </c>
      <c r="O32" s="63">
        <f>IF(Tabela13523678910111213[[#This Row],[2]]="S",Tabela13523678910111213[[#This Row],[5]]+Tabela13523678910111213[[#This Row],[7]],0)</f>
        <v>0</v>
      </c>
      <c r="P32" s="63">
        <f>IF(Tabela13523678910111213[[#This Row],[2]]="S",Tabela13523678910111213[[#This Row],[6]]+Tabela13523678910111213[[#This Row],[8]],0)</f>
        <v>0</v>
      </c>
      <c r="Q32" s="63">
        <f>IF(Tabela13523678910111213[[#This Row],[2]]="M",Tabela13523678910111213[[#This Row],[5]]+Tabela13523678910111213[[#This Row],[7]],0)</f>
        <v>0</v>
      </c>
      <c r="R32" s="63">
        <f>IF(Tabela13523678910111213[[#This Row],[2]]="M",Tabela13523678910111213[[#This Row],[6]]+Tabela13523678910111213[[#This Row],[8]],0)</f>
        <v>0</v>
      </c>
      <c r="S32" s="63">
        <f>IF(Tabela13523678910111213[[#This Row],[2]]="Z",Tabela13523678910111213[[#This Row],[5]]+Tabela13523678910111213[[#This Row],[7]],0)</f>
        <v>0</v>
      </c>
      <c r="T32" s="64">
        <f>IF(Tabela13523678910111213[[#This Row],[2]]="Z",Tabela13523678910111213[[#This Row],[6]]+Tabela13523678910111213[[#This Row],[8]],0)</f>
        <v>0</v>
      </c>
      <c r="U32" s="80">
        <f>IF(Tabela13523678910111213[[#This Row],[2]]="DG",Tabela13523678910111213[[#This Row],[5]]+Tabela13523678910111213[[#This Row],[7]],0)</f>
        <v>0</v>
      </c>
      <c r="V32" s="112">
        <f>IF(Tabela13523678910111213[[#This Row],[2]]="DG",Tabela13523678910111213[[#This Row],[6]]+Tabela13523678910111213[[#This Row],[8]],0)</f>
        <v>0</v>
      </c>
    </row>
    <row r="33" spans="1:22" ht="20.100000000000001" customHeight="1" thickBot="1">
      <c r="A33" s="22">
        <v>25</v>
      </c>
      <c r="B33" s="98"/>
      <c r="C33" s="11"/>
      <c r="D33" s="11"/>
      <c r="E33" s="23"/>
      <c r="F33" s="23"/>
      <c r="G33" s="23"/>
      <c r="H33" s="23"/>
      <c r="I33" s="58"/>
      <c r="J33" s="132"/>
      <c r="K33" s="68">
        <f>IF(Tabela13523678910111213[[#This Row],[2]]="O",Tabela13523678910111213[[#This Row],[5]]+Tabela13523678910111213[[#This Row],[7]],0)</f>
        <v>0</v>
      </c>
      <c r="L33" s="69">
        <f>IF(Tabela13523678910111213[[#This Row],[2]]="O",Tabela13523678910111213[[#This Row],[6]]+Tabela13523678910111213[[#This Row],[8]],0)</f>
        <v>0</v>
      </c>
      <c r="M33" s="69">
        <f>IF(Tabela13523678910111213[[#This Row],[2]]="SSR",Tabela13523678910111213[[#This Row],[5]]+Tabela13523678910111213[[#This Row],[7]],0)</f>
        <v>0</v>
      </c>
      <c r="N33" s="69">
        <f>IF(Tabela13523678910111213[[#This Row],[2]]="SSR",Tabela13523678910111213[[#This Row],[6]]+Tabela13523678910111213[[#This Row],[8]],0)</f>
        <v>0</v>
      </c>
      <c r="O33" s="69">
        <f>IF(Tabela13523678910111213[[#This Row],[2]]="S",Tabela13523678910111213[[#This Row],[5]]+Tabela13523678910111213[[#This Row],[7]],0)</f>
        <v>0</v>
      </c>
      <c r="P33" s="69">
        <f>IF(Tabela13523678910111213[[#This Row],[2]]="S",Tabela13523678910111213[[#This Row],[6]]+Tabela13523678910111213[[#This Row],[8]],0)</f>
        <v>0</v>
      </c>
      <c r="Q33" s="69">
        <f>IF(Tabela13523678910111213[[#This Row],[2]]="M",Tabela13523678910111213[[#This Row],[5]]+Tabela13523678910111213[[#This Row],[7]],0)</f>
        <v>0</v>
      </c>
      <c r="R33" s="69">
        <f>IF(Tabela13523678910111213[[#This Row],[2]]="M",Tabela13523678910111213[[#This Row],[6]]+Tabela13523678910111213[[#This Row],[8]],0)</f>
        <v>0</v>
      </c>
      <c r="S33" s="69">
        <f>IF(Tabela13523678910111213[[#This Row],[2]]="Z",Tabela13523678910111213[[#This Row],[5]]+Tabela13523678910111213[[#This Row],[7]],0)</f>
        <v>0</v>
      </c>
      <c r="T33" s="70">
        <f>IF(Tabela13523678910111213[[#This Row],[2]]="Z",Tabela13523678910111213[[#This Row],[6]]+Tabela13523678910111213[[#This Row],[8]],0)</f>
        <v>0</v>
      </c>
      <c r="U33" s="120">
        <f>IF(Tabela13523678910111213[[#This Row],[2]]="DG",Tabela13523678910111213[[#This Row],[5]]+Tabela13523678910111213[[#This Row],[7]],0)</f>
        <v>0</v>
      </c>
      <c r="V33" s="122">
        <f>IF(Tabela13523678910111213[[#This Row],[2]]="DG",Tabela13523678910111213[[#This Row],[6]]+Tabela13523678910111213[[#This Row],[8]],0)</f>
        <v>0</v>
      </c>
    </row>
    <row r="34" spans="1:22" ht="20.100000000000001" customHeight="1" thickBot="1">
      <c r="A34" s="14"/>
      <c r="B34" s="99"/>
      <c r="C34" s="16"/>
      <c r="D34" s="41" t="s">
        <v>19</v>
      </c>
      <c r="E34" s="43">
        <f>SUBTOTAL(109,Tabela13523678910111213[5])</f>
        <v>0</v>
      </c>
      <c r="F34" s="43">
        <f>SUBTOTAL(109,Tabela13523678910111213[6])</f>
        <v>0</v>
      </c>
      <c r="G34" s="43">
        <f>SUBTOTAL(109,Tabela13523678910111213[7])</f>
        <v>0</v>
      </c>
      <c r="H34" s="43">
        <f>SUBTOTAL(109,Tabela13523678910111213[8])</f>
        <v>0</v>
      </c>
      <c r="I34" s="45" t="s">
        <v>38</v>
      </c>
      <c r="J34" s="60">
        <f ca="1">SUMIF(I9:J33,"p",J9:J33)</f>
        <v>0</v>
      </c>
      <c r="K34" s="136">
        <f t="shared" ref="K34:V34" si="1">SUM(K9:K33)</f>
        <v>0</v>
      </c>
      <c r="L34" s="136">
        <f t="shared" si="1"/>
        <v>0</v>
      </c>
      <c r="M34" s="136">
        <f t="shared" si="1"/>
        <v>0</v>
      </c>
      <c r="N34" s="136">
        <f t="shared" si="1"/>
        <v>0</v>
      </c>
      <c r="O34" s="136">
        <f t="shared" si="1"/>
        <v>0</v>
      </c>
      <c r="P34" s="114">
        <f t="shared" si="1"/>
        <v>0</v>
      </c>
      <c r="Q34" s="114">
        <f t="shared" si="1"/>
        <v>0</v>
      </c>
      <c r="R34" s="113">
        <f t="shared" si="1"/>
        <v>0</v>
      </c>
      <c r="S34" s="114">
        <f t="shared" si="1"/>
        <v>0</v>
      </c>
      <c r="T34" s="113">
        <f t="shared" si="1"/>
        <v>0</v>
      </c>
      <c r="U34" s="114">
        <f t="shared" si="1"/>
        <v>0</v>
      </c>
      <c r="V34" s="113">
        <f t="shared" si="1"/>
        <v>0</v>
      </c>
    </row>
    <row r="35" spans="1:22" ht="20.100000000000001" customHeight="1">
      <c r="C35" s="15"/>
      <c r="D35" s="42" t="s">
        <v>20</v>
      </c>
      <c r="E35" s="187">
        <f>E34-F34+E5</f>
        <v>0</v>
      </c>
      <c r="F35" s="187"/>
      <c r="G35" s="187">
        <f>G34-H34+G5</f>
        <v>0</v>
      </c>
      <c r="H35" s="187"/>
      <c r="I35" s="46" t="s">
        <v>39</v>
      </c>
      <c r="J35" s="134">
        <f ca="1">SUMIF(I9:J33,"z",J9:J33)</f>
        <v>0</v>
      </c>
      <c r="K35" s="225" t="s">
        <v>104</v>
      </c>
      <c r="L35" s="226"/>
      <c r="M35" s="227"/>
      <c r="N35" s="137" t="s">
        <v>5</v>
      </c>
      <c r="O35" s="139">
        <f>K34+M34+O34+Q34+S34</f>
        <v>0</v>
      </c>
    </row>
    <row r="36" spans="1:22" ht="20.100000000000001" customHeight="1" thickBot="1">
      <c r="C36" s="12"/>
      <c r="D36" s="47" t="s">
        <v>10</v>
      </c>
      <c r="E36" s="190">
        <f>G35+E35</f>
        <v>0</v>
      </c>
      <c r="F36" s="190"/>
      <c r="G36" s="190"/>
      <c r="H36" s="190"/>
      <c r="I36" s="126" t="s">
        <v>40</v>
      </c>
      <c r="J36" s="135">
        <f ca="1">J34-D3-J35+I5</f>
        <v>0</v>
      </c>
      <c r="K36" s="228"/>
      <c r="L36" s="229"/>
      <c r="M36" s="230"/>
      <c r="N36" s="138" t="s">
        <v>1</v>
      </c>
      <c r="O36" s="140">
        <f>L34+N34+P34+R34+T34</f>
        <v>0</v>
      </c>
    </row>
    <row r="37" spans="1:22" ht="15">
      <c r="C37" s="5" t="str">
        <f>IF(D37=0,"Rozliczono całkowicie",IF(D37&gt;0,"NADPŁATA","NIEDOPŁATA"))</f>
        <v>Rozliczono całkowicie</v>
      </c>
      <c r="D37" s="4">
        <f>(G10+(F11+H11)-D3+D5)</f>
        <v>0</v>
      </c>
      <c r="I37" s="3"/>
    </row>
    <row r="38" spans="1:22">
      <c r="C38" s="6" t="str">
        <f>IF(E10+G10=D3-(E9+G9),"Odpis procentowy na dobro koła wprowadzono poprawnie","Odpis procentowy na dobro koła wprowadzono błędnie")</f>
        <v>Odpis procentowy na dobro koła wprowadzono poprawnie</v>
      </c>
      <c r="D38" s="7"/>
      <c r="I38" s="3"/>
    </row>
    <row r="39" spans="1:22">
      <c r="C39" s="8" t="str">
        <f>IF(AND(ISNUMBER(E5),ISNUMBER(G5)),"Wprowadzono poprzedni okres poprawnie","UWAGA !!! Nie wprowadzono poprzedniego okresu w kasie lub banku")</f>
        <v>Wprowadzono poprzedni okres poprawnie</v>
      </c>
      <c r="D39" s="9"/>
      <c r="I39" s="3"/>
    </row>
    <row r="40" spans="1:22">
      <c r="C40" s="14" t="s">
        <v>6</v>
      </c>
      <c r="D40" s="2"/>
    </row>
    <row r="41" spans="1:22">
      <c r="D41" t="s">
        <v>21</v>
      </c>
      <c r="G41" t="s">
        <v>41</v>
      </c>
      <c r="J41" t="s">
        <v>42</v>
      </c>
    </row>
    <row r="42" spans="1:22">
      <c r="C42" s="13" t="s">
        <v>9</v>
      </c>
      <c r="D42" s="13"/>
    </row>
    <row r="43" spans="1:22">
      <c r="A43" s="13"/>
      <c r="B43" s="100"/>
      <c r="C43" s="13"/>
      <c r="D43" s="13"/>
    </row>
    <row r="44" spans="1:22">
      <c r="A44" s="13"/>
      <c r="B44" s="100"/>
      <c r="C44" s="13"/>
      <c r="D44" s="13"/>
    </row>
  </sheetData>
  <sheetProtection algorithmName="SHA-512" hashValue="qSY6sBnP6Fhx0Lhc+opaLTfIpsrmCjOLtmFYx+5UdaVEc3pPOfw1KpLr0isxeVUKiUu9N7TPwi/wX8xLfSvspQ==" saltValue="y2I8qqHXCvYuvptPZrl0Yw==" spinCount="100000" sheet="1" objects="1" scenarios="1"/>
  <mergeCells count="28">
    <mergeCell ref="D1:H1"/>
    <mergeCell ref="D2:H2"/>
    <mergeCell ref="A3:A4"/>
    <mergeCell ref="C3:C4"/>
    <mergeCell ref="D3:D4"/>
    <mergeCell ref="E3:H4"/>
    <mergeCell ref="A6:A7"/>
    <mergeCell ref="C6:C7"/>
    <mergeCell ref="D6:D7"/>
    <mergeCell ref="E6:F6"/>
    <mergeCell ref="G6:H6"/>
    <mergeCell ref="B6:B7"/>
    <mergeCell ref="I8:J8"/>
    <mergeCell ref="E35:F35"/>
    <mergeCell ref="G35:H35"/>
    <mergeCell ref="E36:H36"/>
    <mergeCell ref="I3:J4"/>
    <mergeCell ref="E5:F5"/>
    <mergeCell ref="G5:H5"/>
    <mergeCell ref="I5:J6"/>
    <mergeCell ref="S6:T6"/>
    <mergeCell ref="U6:V6"/>
    <mergeCell ref="K3:V5"/>
    <mergeCell ref="K35:M36"/>
    <mergeCell ref="K6:L6"/>
    <mergeCell ref="M6:N6"/>
    <mergeCell ref="O6:P6"/>
    <mergeCell ref="Q6:R6"/>
  </mergeCells>
  <conditionalFormatting sqref="C37:C38">
    <cfRule type="containsText" dxfId="19" priority="8" operator="containsText" text="NIEDOPŁATA">
      <formula>NOT(ISERROR(SEARCH("NIEDOPŁATA",C37)))</formula>
    </cfRule>
    <cfRule type="containsText" dxfId="18" priority="9" operator="containsText" text="NADPŁATA">
      <formula>NOT(ISERROR(SEARCH("NADPŁATA",C37)))</formula>
    </cfRule>
    <cfRule type="containsText" dxfId="17" priority="10" operator="containsText" text="Rozliczono całkowicie">
      <formula>NOT(ISERROR(SEARCH("Rozliczono całkowicie",C37)))</formula>
    </cfRule>
    <cfRule type="containsText" dxfId="16" priority="11" operator="containsText" text="UWAGA">
      <formula>NOT(ISERROR(SEARCH("UWAGA",C37)))</formula>
    </cfRule>
    <cfRule type="containsText" dxfId="15" priority="12" operator="containsText" text="UWAGA">
      <formula>NOT(ISERROR(SEARCH("UWAGA",C37)))</formula>
    </cfRule>
  </conditionalFormatting>
  <conditionalFormatting sqref="C39 C42">
    <cfRule type="containsText" dxfId="14" priority="20" operator="containsText" text="Wprowadzono poprzedni okres poprawnie">
      <formula>NOT(ISERROR(SEARCH("Wprowadzono poprzedni okres poprawnie",C39)))</formula>
    </cfRule>
  </conditionalFormatting>
  <conditionalFormatting sqref="C38:D38">
    <cfRule type="containsText" dxfId="13" priority="6" operator="containsText" text="Odpis procentowy na dobro koła wprowadzono błędnie">
      <formula>NOT(ISERROR(SEARCH("Odpis procentowy na dobro koła wprowadzono błędnie",C38)))</formula>
    </cfRule>
    <cfRule type="containsText" dxfId="12" priority="7" operator="containsText" text="Odpis procentowy na dobro koła wprowadzono poprawnie">
      <formula>NOT(ISERROR(SEARCH("Odpis procentowy na dobro koła wprowadzono poprawnie",C38)))</formula>
    </cfRule>
  </conditionalFormatting>
  <conditionalFormatting sqref="D37">
    <cfRule type="cellIs" dxfId="11" priority="1" operator="greaterThan">
      <formula>0</formula>
    </cfRule>
    <cfRule type="cellIs" dxfId="10" priority="2" operator="lessThan">
      <formula>0</formula>
    </cfRule>
    <cfRule type="cellIs" dxfId="9" priority="3" operator="equal">
      <formula>0</formula>
    </cfRule>
    <cfRule type="containsText" dxfId="8" priority="4" operator="containsText" text="UWAGA">
      <formula>NOT(ISERROR(SEARCH("UWAGA",D37)))</formula>
    </cfRule>
    <cfRule type="containsText" dxfId="7" priority="5" operator="containsText" text="UWAGA">
      <formula>NOT(ISERROR(SEARCH("UWAGA",D37)))</formula>
    </cfRule>
  </conditionalFormatting>
  <conditionalFormatting sqref="D38 C39:D39 C42">
    <cfRule type="containsText" dxfId="6" priority="24" operator="containsText" text="UWAGA">
      <formula>NOT(ISERROR(SEARCH("UWAGA",C38)))</formula>
    </cfRule>
  </conditionalFormatting>
  <conditionalFormatting sqref="D38:D39">
    <cfRule type="cellIs" dxfId="5" priority="21" operator="greaterThan">
      <formula>0</formula>
    </cfRule>
    <cfRule type="cellIs" dxfId="4" priority="22" operator="lessThan">
      <formula>0</formula>
    </cfRule>
    <cfRule type="cellIs" dxfId="3" priority="23" operator="equal">
      <formula>0</formula>
    </cfRule>
    <cfRule type="containsText" dxfId="2" priority="25" operator="containsText" text="UWAGA">
      <formula>NOT(ISERROR(SEARCH("UWAGA",D38)))</formula>
    </cfRule>
  </conditionalFormatting>
  <conditionalFormatting sqref="D39">
    <cfRule type="containsText" dxfId="1" priority="13" operator="containsText" text="UWAGA !!! Nie wprowadzono poprzedniego okresu w kasie lub banku">
      <formula>NOT(ISERROR(SEARCH("UWAGA !!! Nie wprowadzono poprzedniego okresu w kasie lub banku",D39)))</formula>
    </cfRule>
  </conditionalFormatting>
  <conditionalFormatting sqref="D39:D40">
    <cfRule type="containsText" dxfId="0" priority="14" operator="containsText" text="Wprowadzono poprzedni okres poprawnie">
      <formula>NOT(ISERROR(SEARCH("Wprowadzono poprzedni okres poprawnie",D39)))</formula>
    </cfRule>
  </conditionalFormatting>
  <pageMargins left="0.59055118110236227" right="0.15748031496062992" top="0.31496062992125984" bottom="0.31496062992125984" header="0.31496062992125984" footer="0.31496062992125984"/>
  <pageSetup paperSize="9" scale="67" fitToHeight="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34A37-1372-4CA4-B82E-E53CD394F9FA}">
  <dimension ref="A1:N18"/>
  <sheetViews>
    <sheetView zoomScale="90" zoomScaleNormal="90" workbookViewId="0">
      <selection activeCell="B18" sqref="B18"/>
    </sheetView>
  </sheetViews>
  <sheetFormatPr defaultRowHeight="14.25"/>
  <cols>
    <col min="1" max="1" width="10" style="142" customWidth="1"/>
    <col min="2" max="13" width="12" style="142" customWidth="1"/>
  </cols>
  <sheetData>
    <row r="1" spans="1:14" ht="15" thickBot="1">
      <c r="B1" s="246" t="s">
        <v>89</v>
      </c>
      <c r="C1" s="247"/>
      <c r="D1" s="247"/>
      <c r="E1" s="247"/>
      <c r="F1" s="247"/>
      <c r="G1" s="247"/>
      <c r="H1" s="247"/>
      <c r="I1" s="247"/>
      <c r="J1" s="247"/>
      <c r="K1" s="247"/>
      <c r="L1" s="247" t="s">
        <v>90</v>
      </c>
      <c r="M1" s="248"/>
    </row>
    <row r="2" spans="1:14" s="3" customFormat="1" ht="15" thickBot="1">
      <c r="A2" s="143"/>
      <c r="B2" s="249" t="s">
        <v>81</v>
      </c>
      <c r="C2" s="250"/>
      <c r="D2" s="249" t="s">
        <v>82</v>
      </c>
      <c r="E2" s="250"/>
      <c r="F2" s="249" t="s">
        <v>83</v>
      </c>
      <c r="G2" s="250"/>
      <c r="H2" s="249" t="s">
        <v>84</v>
      </c>
      <c r="I2" s="250"/>
      <c r="J2" s="249" t="s">
        <v>85</v>
      </c>
      <c r="K2" s="250"/>
      <c r="L2" s="251" t="s">
        <v>5</v>
      </c>
      <c r="M2" s="253" t="s">
        <v>1</v>
      </c>
    </row>
    <row r="3" spans="1:14" s="3" customFormat="1" ht="15" thickBot="1">
      <c r="A3" s="143"/>
      <c r="B3" s="147" t="s">
        <v>5</v>
      </c>
      <c r="C3" s="148" t="s">
        <v>1</v>
      </c>
      <c r="D3" s="147" t="s">
        <v>5</v>
      </c>
      <c r="E3" s="148" t="s">
        <v>1</v>
      </c>
      <c r="F3" s="147" t="s">
        <v>5</v>
      </c>
      <c r="G3" s="148" t="s">
        <v>1</v>
      </c>
      <c r="H3" s="147" t="s">
        <v>5</v>
      </c>
      <c r="I3" s="148" t="s">
        <v>1</v>
      </c>
      <c r="J3" s="147" t="s">
        <v>5</v>
      </c>
      <c r="K3" s="148" t="s">
        <v>1</v>
      </c>
      <c r="L3" s="252"/>
      <c r="M3" s="254"/>
    </row>
    <row r="4" spans="1:14">
      <c r="A4" s="144" t="s">
        <v>91</v>
      </c>
      <c r="B4" s="154">
        <f>styczeń!K34</f>
        <v>0</v>
      </c>
      <c r="C4" s="155">
        <f>styczeń!L34</f>
        <v>0</v>
      </c>
      <c r="D4" s="154">
        <f>styczeń!M34</f>
        <v>0</v>
      </c>
      <c r="E4" s="155">
        <f>styczeń!N34</f>
        <v>0</v>
      </c>
      <c r="F4" s="154">
        <f>styczeń!O34</f>
        <v>0</v>
      </c>
      <c r="G4" s="155">
        <f>styczeń!P34</f>
        <v>0</v>
      </c>
      <c r="H4" s="154">
        <f>styczeń!Q34</f>
        <v>0</v>
      </c>
      <c r="I4" s="155">
        <f>styczeń!R34</f>
        <v>0</v>
      </c>
      <c r="J4" s="154">
        <f>styczeń!S34</f>
        <v>0</v>
      </c>
      <c r="K4" s="155">
        <f>styczeń!T34</f>
        <v>0</v>
      </c>
      <c r="L4" s="154">
        <f>B4+D4+F4+H4+J4</f>
        <v>0</v>
      </c>
      <c r="M4" s="155">
        <f>C4+E4+G4+I4+K4</f>
        <v>0</v>
      </c>
      <c r="N4" s="108"/>
    </row>
    <row r="5" spans="1:14">
      <c r="A5" s="145" t="s">
        <v>92</v>
      </c>
      <c r="B5" s="156">
        <f>styczeń!K34+luty!K34</f>
        <v>0</v>
      </c>
      <c r="C5" s="157">
        <f>styczeń!L34+luty!L34</f>
        <v>0</v>
      </c>
      <c r="D5" s="156">
        <f>styczeń!M34+luty!M34</f>
        <v>0</v>
      </c>
      <c r="E5" s="157">
        <f>styczeń!N34+luty!N34</f>
        <v>0</v>
      </c>
      <c r="F5" s="156">
        <f>styczeń!O34+luty!O34</f>
        <v>0</v>
      </c>
      <c r="G5" s="157">
        <f>styczeń!P34+luty!P34</f>
        <v>0</v>
      </c>
      <c r="H5" s="156">
        <f>styczeń!Q34+luty!Q34</f>
        <v>0</v>
      </c>
      <c r="I5" s="157">
        <f>styczeń!R34+luty!R34</f>
        <v>0</v>
      </c>
      <c r="J5" s="156">
        <f>styczeń!S34+luty!S34</f>
        <v>0</v>
      </c>
      <c r="K5" s="157">
        <f>styczeń!T34+luty!T34</f>
        <v>0</v>
      </c>
      <c r="L5" s="156">
        <f>B5+D5+F5+H5+J5</f>
        <v>0</v>
      </c>
      <c r="M5" s="157">
        <f t="shared" ref="M5:M15" si="0">C5+E5+G5+I5+K5</f>
        <v>0</v>
      </c>
      <c r="N5" s="108"/>
    </row>
    <row r="6" spans="1:14">
      <c r="A6" s="145" t="s">
        <v>93</v>
      </c>
      <c r="B6" s="156">
        <f>SUM(styczeń:marzec!K34)</f>
        <v>0</v>
      </c>
      <c r="C6" s="157">
        <f>SUM(styczeń:marzec!L34)</f>
        <v>0</v>
      </c>
      <c r="D6" s="156">
        <f>SUM(styczeń:marzec!M34)</f>
        <v>0</v>
      </c>
      <c r="E6" s="157">
        <f>SUM(styczeń:marzec!N34)</f>
        <v>0</v>
      </c>
      <c r="F6" s="156">
        <f>SUM(styczeń:marzec!O34)</f>
        <v>0</v>
      </c>
      <c r="G6" s="157">
        <f>SUM(styczeń:marzec!P34)</f>
        <v>0</v>
      </c>
      <c r="H6" s="156">
        <f>SUM(styczeń:marzec!Q34)</f>
        <v>0</v>
      </c>
      <c r="I6" s="157">
        <f>SUM(styczeń:marzec!R34)</f>
        <v>0</v>
      </c>
      <c r="J6" s="156">
        <f>SUM(styczeń:marzec!S34)</f>
        <v>0</v>
      </c>
      <c r="K6" s="157">
        <f>SUM(styczeń:marzec!T34)</f>
        <v>0</v>
      </c>
      <c r="L6" s="156">
        <f t="shared" ref="L6:L15" si="1">B6+D6+F6+H6+J6</f>
        <v>0</v>
      </c>
      <c r="M6" s="157">
        <f t="shared" si="0"/>
        <v>0</v>
      </c>
    </row>
    <row r="7" spans="1:14">
      <c r="A7" s="145" t="s">
        <v>94</v>
      </c>
      <c r="B7" s="156">
        <f>SUM(styczeń:kwiecień!K34)</f>
        <v>0</v>
      </c>
      <c r="C7" s="157">
        <f>SUM(styczeń:kwiecień!L34)</f>
        <v>0</v>
      </c>
      <c r="D7" s="156">
        <f>SUM(styczeń:kwiecień!M34)</f>
        <v>0</v>
      </c>
      <c r="E7" s="157">
        <f>SUM(styczeń:kwiecień!N34)</f>
        <v>0</v>
      </c>
      <c r="F7" s="156">
        <f>SUM(styczeń:kwiecień!O34)</f>
        <v>0</v>
      </c>
      <c r="G7" s="157">
        <f>SUM(styczeń:kwiecień!P34)</f>
        <v>0</v>
      </c>
      <c r="H7" s="156">
        <f>SUM(styczeń:kwiecień!Q34)</f>
        <v>0</v>
      </c>
      <c r="I7" s="157">
        <f>SUM(styczeń:kwiecień!R34)</f>
        <v>0</v>
      </c>
      <c r="J7" s="156">
        <f>SUM(styczeń:kwiecień!S34)</f>
        <v>0</v>
      </c>
      <c r="K7" s="157">
        <f>SUM(styczeń:kwiecień!T34)</f>
        <v>0</v>
      </c>
      <c r="L7" s="156">
        <f t="shared" si="1"/>
        <v>0</v>
      </c>
      <c r="M7" s="157">
        <f t="shared" si="0"/>
        <v>0</v>
      </c>
    </row>
    <row r="8" spans="1:14">
      <c r="A8" s="145" t="s">
        <v>95</v>
      </c>
      <c r="B8" s="156">
        <f>SUM(styczeń:maj!K34)</f>
        <v>0</v>
      </c>
      <c r="C8" s="157">
        <f>SUM(styczeń:maj!L34)</f>
        <v>0</v>
      </c>
      <c r="D8" s="156">
        <f>SUM(styczeń:maj!M34)</f>
        <v>0</v>
      </c>
      <c r="E8" s="157">
        <f>SUM(styczeń:maj!N34)</f>
        <v>0</v>
      </c>
      <c r="F8" s="156">
        <f>SUM(styczeń:maj!O34)</f>
        <v>0</v>
      </c>
      <c r="G8" s="157">
        <f>SUM(styczeń:maj!P34)</f>
        <v>0</v>
      </c>
      <c r="H8" s="156">
        <f>SUM(styczeń:maj!Q34)</f>
        <v>0</v>
      </c>
      <c r="I8" s="157">
        <f>SUM(styczeń:maj!R34)</f>
        <v>0</v>
      </c>
      <c r="J8" s="156">
        <f>SUM(styczeń:maj!S34)</f>
        <v>0</v>
      </c>
      <c r="K8" s="157">
        <f>SUM(styczeń:maj!T34)</f>
        <v>0</v>
      </c>
      <c r="L8" s="156">
        <f t="shared" si="1"/>
        <v>0</v>
      </c>
      <c r="M8" s="157">
        <f t="shared" si="0"/>
        <v>0</v>
      </c>
    </row>
    <row r="9" spans="1:14">
      <c r="A9" s="145" t="s">
        <v>96</v>
      </c>
      <c r="B9" s="156">
        <f>SUM(styczeń:czerwiec!K34)</f>
        <v>0</v>
      </c>
      <c r="C9" s="157">
        <f>SUM(styczeń:czerwiec!L34)</f>
        <v>0</v>
      </c>
      <c r="D9" s="156">
        <f>SUM(styczeń:czerwiec!M34)</f>
        <v>0</v>
      </c>
      <c r="E9" s="157">
        <f>SUM(styczeń:czerwiec!N34)</f>
        <v>0</v>
      </c>
      <c r="F9" s="156">
        <f>SUM(styczeń:czerwiec!O34)</f>
        <v>0</v>
      </c>
      <c r="G9" s="157">
        <f>SUM(styczeń:czerwiec!P34)</f>
        <v>0</v>
      </c>
      <c r="H9" s="156">
        <f>SUM(styczeń:czerwiec!Q34)</f>
        <v>0</v>
      </c>
      <c r="I9" s="157">
        <f>SUM(styczeń:czerwiec!R34)</f>
        <v>0</v>
      </c>
      <c r="J9" s="156">
        <f>SUM(styczeń:czerwiec!S34)</f>
        <v>0</v>
      </c>
      <c r="K9" s="157">
        <f>SUM(styczeń:czerwiec!T34)</f>
        <v>0</v>
      </c>
      <c r="L9" s="156">
        <f t="shared" si="1"/>
        <v>0</v>
      </c>
      <c r="M9" s="157">
        <f t="shared" si="0"/>
        <v>0</v>
      </c>
    </row>
    <row r="10" spans="1:14">
      <c r="A10" s="145" t="s">
        <v>97</v>
      </c>
      <c r="B10" s="156">
        <f>SUM(styczeń:lipiec!K34)</f>
        <v>0</v>
      </c>
      <c r="C10" s="157">
        <f>SUM(styczeń:lipiec!L34)</f>
        <v>0</v>
      </c>
      <c r="D10" s="156">
        <f>SUM(styczeń:lipiec!M34)</f>
        <v>0</v>
      </c>
      <c r="E10" s="157">
        <f>SUM(styczeń:lipiec!N34)</f>
        <v>0</v>
      </c>
      <c r="F10" s="156">
        <f>SUM(styczeń:lipiec!O34)</f>
        <v>0</v>
      </c>
      <c r="G10" s="157">
        <f>SUM(styczeń:lipiec!P34)</f>
        <v>0</v>
      </c>
      <c r="H10" s="156">
        <f>SUM(styczeń:lipiec!Q34)</f>
        <v>0</v>
      </c>
      <c r="I10" s="157">
        <f>SUM(styczeń:lipiec!R34)</f>
        <v>0</v>
      </c>
      <c r="J10" s="156">
        <f>SUM(styczeń:lipiec!S34)</f>
        <v>0</v>
      </c>
      <c r="K10" s="157">
        <f>SUM(styczeń:lipiec!T34)</f>
        <v>0</v>
      </c>
      <c r="L10" s="156">
        <f t="shared" si="1"/>
        <v>0</v>
      </c>
      <c r="M10" s="157">
        <f t="shared" si="0"/>
        <v>0</v>
      </c>
    </row>
    <row r="11" spans="1:14">
      <c r="A11" s="145" t="s">
        <v>98</v>
      </c>
      <c r="B11" s="156">
        <f>SUM(styczeń:sierpień!K34)</f>
        <v>0</v>
      </c>
      <c r="C11" s="157">
        <f>SUM(styczeń:sierpień!L34)</f>
        <v>0</v>
      </c>
      <c r="D11" s="156">
        <f>SUM(styczeń:sierpień!M34)</f>
        <v>0</v>
      </c>
      <c r="E11" s="157">
        <f>SUM(styczeń:sierpień!N34)</f>
        <v>0</v>
      </c>
      <c r="F11" s="156">
        <f>SUM(styczeń:sierpień!O34)</f>
        <v>0</v>
      </c>
      <c r="G11" s="157">
        <f>SUM(styczeń:sierpień!P34)</f>
        <v>0</v>
      </c>
      <c r="H11" s="156">
        <f>SUM(styczeń:sierpień!Q34)</f>
        <v>0</v>
      </c>
      <c r="I11" s="157">
        <f>SUM(styczeń:sierpień!R34)</f>
        <v>0</v>
      </c>
      <c r="J11" s="156">
        <f>SUM(styczeń:sierpień!S34)</f>
        <v>0</v>
      </c>
      <c r="K11" s="157">
        <f>SUM(styczeń:sierpień!T34)</f>
        <v>0</v>
      </c>
      <c r="L11" s="156">
        <f t="shared" si="1"/>
        <v>0</v>
      </c>
      <c r="M11" s="157">
        <f t="shared" si="0"/>
        <v>0</v>
      </c>
    </row>
    <row r="12" spans="1:14">
      <c r="A12" s="145" t="s">
        <v>99</v>
      </c>
      <c r="B12" s="156">
        <f>SUM(styczeń:wrzesień!K34)</f>
        <v>0</v>
      </c>
      <c r="C12" s="157">
        <f>SUM(styczeń:wrzesień!L34)</f>
        <v>0</v>
      </c>
      <c r="D12" s="156">
        <f>SUM(styczeń:wrzesień!M34)</f>
        <v>0</v>
      </c>
      <c r="E12" s="157">
        <f>SUM(styczeń:wrzesień!N34)</f>
        <v>0</v>
      </c>
      <c r="F12" s="156">
        <f>SUM(styczeń:wrzesień!O34)</f>
        <v>0</v>
      </c>
      <c r="G12" s="157">
        <f>SUM(styczeń:wrzesień!P34)</f>
        <v>0</v>
      </c>
      <c r="H12" s="156">
        <f>SUM(styczeń:wrzesień!Q34)</f>
        <v>0</v>
      </c>
      <c r="I12" s="157">
        <f>SUM(styczeń:wrzesień!R34)</f>
        <v>0</v>
      </c>
      <c r="J12" s="156">
        <f>SUM(styczeń:wrzesień!S34)</f>
        <v>0</v>
      </c>
      <c r="K12" s="157">
        <f>SUM(styczeń:wrzesień!T34)</f>
        <v>0</v>
      </c>
      <c r="L12" s="156">
        <f t="shared" si="1"/>
        <v>0</v>
      </c>
      <c r="M12" s="157">
        <f t="shared" si="0"/>
        <v>0</v>
      </c>
    </row>
    <row r="13" spans="1:14">
      <c r="A13" s="145" t="s">
        <v>100</v>
      </c>
      <c r="B13" s="156">
        <f>SUM(styczeń:październik!K34)</f>
        <v>0</v>
      </c>
      <c r="C13" s="157">
        <f>SUM(styczeń:październik!L34)</f>
        <v>0</v>
      </c>
      <c r="D13" s="156">
        <f>SUM(styczeń:październik!M34)</f>
        <v>0</v>
      </c>
      <c r="E13" s="157">
        <f>SUM(styczeń:październik!N34)</f>
        <v>0</v>
      </c>
      <c r="F13" s="156">
        <f>SUM(styczeń:październik!O34)</f>
        <v>0</v>
      </c>
      <c r="G13" s="157">
        <f>SUM(styczeń:październik!P34)</f>
        <v>0</v>
      </c>
      <c r="H13" s="156">
        <f>SUM(styczeń:październik!Q34)</f>
        <v>0</v>
      </c>
      <c r="I13" s="157">
        <f>SUM(styczeń:październik!R34)</f>
        <v>0</v>
      </c>
      <c r="J13" s="156">
        <f>SUM(styczeń:październik!S34)</f>
        <v>0</v>
      </c>
      <c r="K13" s="157">
        <f>SUM(styczeń:październik!T34)</f>
        <v>0</v>
      </c>
      <c r="L13" s="156">
        <f t="shared" si="1"/>
        <v>0</v>
      </c>
      <c r="M13" s="157">
        <f t="shared" si="0"/>
        <v>0</v>
      </c>
    </row>
    <row r="14" spans="1:14">
      <c r="A14" s="145" t="s">
        <v>101</v>
      </c>
      <c r="B14" s="156">
        <f>SUM(styczeń:listopad!K34)</f>
        <v>0</v>
      </c>
      <c r="C14" s="157">
        <f>SUM(styczeń:listopad!L34)</f>
        <v>0</v>
      </c>
      <c r="D14" s="156">
        <f>SUM(styczeń:listopad!M34)</f>
        <v>0</v>
      </c>
      <c r="E14" s="157">
        <f>SUM(styczeń:listopad!N34)</f>
        <v>0</v>
      </c>
      <c r="F14" s="156">
        <f>SUM(styczeń:listopad!O34)</f>
        <v>0</v>
      </c>
      <c r="G14" s="157">
        <f>SUM(styczeń:listopad!P34)</f>
        <v>0</v>
      </c>
      <c r="H14" s="156">
        <f>SUM(styczeń:listopad!Q34)</f>
        <v>0</v>
      </c>
      <c r="I14" s="157">
        <f>SUM(styczeń:listopad!R34)</f>
        <v>0</v>
      </c>
      <c r="J14" s="156">
        <f>SUM(styczeń:listopad!S34)</f>
        <v>0</v>
      </c>
      <c r="K14" s="157">
        <f>SUM(styczeń:listopad!T34)</f>
        <v>0</v>
      </c>
      <c r="L14" s="156">
        <f t="shared" si="1"/>
        <v>0</v>
      </c>
      <c r="M14" s="157">
        <f t="shared" si="0"/>
        <v>0</v>
      </c>
    </row>
    <row r="15" spans="1:14" ht="15" thickBot="1">
      <c r="A15" s="146" t="s">
        <v>102</v>
      </c>
      <c r="B15" s="158">
        <f>SUM(styczeń:grudzień!K34)</f>
        <v>0</v>
      </c>
      <c r="C15" s="159">
        <f>SUM(styczeń:grudzień!L34)</f>
        <v>0</v>
      </c>
      <c r="D15" s="158">
        <f>SUM(styczeń:grudzień!M34)</f>
        <v>0</v>
      </c>
      <c r="E15" s="159">
        <f>SUM(styczeń:grudzień!N34)</f>
        <v>0</v>
      </c>
      <c r="F15" s="158">
        <f>SUM(styczeń:grudzień!O34)</f>
        <v>0</v>
      </c>
      <c r="G15" s="159">
        <f>SUM(styczeń:grudzień!P34)</f>
        <v>0</v>
      </c>
      <c r="H15" s="158">
        <f>SUM(styczeń:grudzień!Q34)</f>
        <v>0</v>
      </c>
      <c r="I15" s="159">
        <f>SUM(styczeń:grudzień!R34)</f>
        <v>0</v>
      </c>
      <c r="J15" s="158">
        <f>SUM(styczeń:grudzień!S34)</f>
        <v>0</v>
      </c>
      <c r="K15" s="159">
        <f>SUM(styczeń:grudzień!T34)</f>
        <v>0</v>
      </c>
      <c r="L15" s="158">
        <f t="shared" si="1"/>
        <v>0</v>
      </c>
      <c r="M15" s="159">
        <f t="shared" si="0"/>
        <v>0</v>
      </c>
    </row>
    <row r="16" spans="1:14" ht="15" thickBot="1"/>
    <row r="17" spans="1:13">
      <c r="A17" s="244" t="s">
        <v>106</v>
      </c>
      <c r="B17" s="161" t="s">
        <v>107</v>
      </c>
      <c r="C17" s="162" t="s">
        <v>108</v>
      </c>
      <c r="D17" s="161" t="s">
        <v>107</v>
      </c>
      <c r="E17" s="162" t="s">
        <v>108</v>
      </c>
      <c r="F17" s="161" t="s">
        <v>107</v>
      </c>
      <c r="G17" s="162" t="s">
        <v>108</v>
      </c>
      <c r="H17" s="161" t="s">
        <v>107</v>
      </c>
      <c r="I17" s="162" t="s">
        <v>108</v>
      </c>
      <c r="J17" s="161" t="s">
        <v>107</v>
      </c>
      <c r="K17" s="162" t="s">
        <v>108</v>
      </c>
      <c r="L17" s="161" t="s">
        <v>107</v>
      </c>
      <c r="M17" s="162" t="s">
        <v>108</v>
      </c>
    </row>
    <row r="18" spans="1:13" ht="15" thickBot="1">
      <c r="A18" s="245"/>
      <c r="B18" s="163"/>
      <c r="C18" s="164">
        <f>B18-C15</f>
        <v>0</v>
      </c>
      <c r="D18" s="163"/>
      <c r="E18" s="164">
        <f>D18-E15</f>
        <v>0</v>
      </c>
      <c r="F18" s="163"/>
      <c r="G18" s="164">
        <f>F18-G15</f>
        <v>0</v>
      </c>
      <c r="H18" s="163"/>
      <c r="I18" s="164">
        <f>H18-I15</f>
        <v>0</v>
      </c>
      <c r="J18" s="163"/>
      <c r="K18" s="164">
        <f>J18-K15</f>
        <v>0</v>
      </c>
      <c r="L18" s="163"/>
      <c r="M18" s="164">
        <f>L18-M15</f>
        <v>0</v>
      </c>
    </row>
  </sheetData>
  <sheetProtection algorithmName="SHA-512" hashValue="WegPwAlkwlBQQ3/OF9UkeMghMNabhLLHFaTr4W356tk/VWirPZl8IVxQ1bExqjH9He6+IhlOGyZxncIpRMWopA==" saltValue="B1Gs04Nf+nritlcmQnvRwQ==" spinCount="100000" sheet="1" objects="1" scenarios="1"/>
  <mergeCells count="10">
    <mergeCell ref="A17:A18"/>
    <mergeCell ref="B1:K1"/>
    <mergeCell ref="L1:M1"/>
    <mergeCell ref="B2:C2"/>
    <mergeCell ref="D2:E2"/>
    <mergeCell ref="F2:G2"/>
    <mergeCell ref="H2:I2"/>
    <mergeCell ref="J2:K2"/>
    <mergeCell ref="L2:L3"/>
    <mergeCell ref="M2:M3"/>
  </mergeCells>
  <phoneticPr fontId="29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A2385-E675-4303-9A2E-225BCA87A797}">
  <dimension ref="A1:D18"/>
  <sheetViews>
    <sheetView workbookViewId="0">
      <selection activeCell="B18" sqref="B18"/>
    </sheetView>
  </sheetViews>
  <sheetFormatPr defaultRowHeight="14.25"/>
  <cols>
    <col min="1" max="3" width="12.375" style="142" customWidth="1"/>
  </cols>
  <sheetData>
    <row r="1" spans="1:4" ht="15" thickBot="1">
      <c r="B1" s="246" t="s">
        <v>89</v>
      </c>
      <c r="C1" s="247"/>
    </row>
    <row r="2" spans="1:4" s="3" customFormat="1" ht="15" thickBot="1">
      <c r="A2" s="143"/>
      <c r="B2" s="249" t="s">
        <v>103</v>
      </c>
      <c r="C2" s="250"/>
    </row>
    <row r="3" spans="1:4" s="3" customFormat="1" ht="15" thickBot="1">
      <c r="A3" s="143"/>
      <c r="B3" s="147" t="s">
        <v>5</v>
      </c>
      <c r="C3" s="148" t="s">
        <v>1</v>
      </c>
    </row>
    <row r="4" spans="1:4">
      <c r="A4" s="144" t="s">
        <v>91</v>
      </c>
      <c r="B4" s="154">
        <f>styczeń!U34</f>
        <v>0</v>
      </c>
      <c r="C4" s="155">
        <f>styczeń!V34</f>
        <v>0</v>
      </c>
      <c r="D4" s="108"/>
    </row>
    <row r="5" spans="1:4">
      <c r="A5" s="145" t="s">
        <v>92</v>
      </c>
      <c r="B5" s="156">
        <f>styczeń!U34+luty!U34</f>
        <v>0</v>
      </c>
      <c r="C5" s="157">
        <f>styczeń!V34+luty!V34</f>
        <v>0</v>
      </c>
      <c r="D5" s="108"/>
    </row>
    <row r="6" spans="1:4">
      <c r="A6" s="145" t="s">
        <v>93</v>
      </c>
      <c r="B6" s="156">
        <f>SUM(styczeń:marzec!U34)</f>
        <v>0</v>
      </c>
      <c r="C6" s="157">
        <f>SUM(styczeń:marzec!V34)</f>
        <v>0</v>
      </c>
    </row>
    <row r="7" spans="1:4">
      <c r="A7" s="145" t="s">
        <v>94</v>
      </c>
      <c r="B7" s="156">
        <f>SUM(styczeń:kwiecień!U34)</f>
        <v>0</v>
      </c>
      <c r="C7" s="157">
        <f>SUM(styczeń:kwiecień!V34)</f>
        <v>0</v>
      </c>
    </row>
    <row r="8" spans="1:4">
      <c r="A8" s="145" t="s">
        <v>95</v>
      </c>
      <c r="B8" s="156">
        <f>SUM(styczeń:maj!U34)</f>
        <v>0</v>
      </c>
      <c r="C8" s="157">
        <f>SUM(styczeń:maj!V34)</f>
        <v>0</v>
      </c>
    </row>
    <row r="9" spans="1:4">
      <c r="A9" s="145" t="s">
        <v>96</v>
      </c>
      <c r="B9" s="156">
        <f>SUM(styczeń:czerwiec!U34)</f>
        <v>0</v>
      </c>
      <c r="C9" s="157">
        <f>SUM(styczeń:czerwiec!V34)</f>
        <v>0</v>
      </c>
    </row>
    <row r="10" spans="1:4">
      <c r="A10" s="145" t="s">
        <v>97</v>
      </c>
      <c r="B10" s="156">
        <f>SUM(styczeń:lipiec!U34)</f>
        <v>0</v>
      </c>
      <c r="C10" s="157">
        <f>SUM(styczeń:lipiec!V34)</f>
        <v>0</v>
      </c>
    </row>
    <row r="11" spans="1:4">
      <c r="A11" s="145" t="s">
        <v>98</v>
      </c>
      <c r="B11" s="156">
        <f>SUM(styczeń:sierpień!U34)</f>
        <v>0</v>
      </c>
      <c r="C11" s="157">
        <f>SUM(styczeń:sierpień!V34)</f>
        <v>0</v>
      </c>
    </row>
    <row r="12" spans="1:4">
      <c r="A12" s="145" t="s">
        <v>99</v>
      </c>
      <c r="B12" s="156">
        <f>SUM(styczeń:wrzesień!U34)</f>
        <v>0</v>
      </c>
      <c r="C12" s="157">
        <f>SUM(styczeń:wrzesień!V34)</f>
        <v>0</v>
      </c>
    </row>
    <row r="13" spans="1:4">
      <c r="A13" s="145" t="s">
        <v>100</v>
      </c>
      <c r="B13" s="156">
        <f>SUM(styczeń:październik!U34)</f>
        <v>0</v>
      </c>
      <c r="C13" s="157">
        <f>SUM(styczeń:październik!V34)</f>
        <v>0</v>
      </c>
    </row>
    <row r="14" spans="1:4">
      <c r="A14" s="145" t="s">
        <v>101</v>
      </c>
      <c r="B14" s="156">
        <f>SUM(styczeń:listopad!U34)</f>
        <v>0</v>
      </c>
      <c r="C14" s="157">
        <f>SUM(styczeń:listopad!V34)</f>
        <v>0</v>
      </c>
    </row>
    <row r="15" spans="1:4" ht="15" thickBot="1">
      <c r="A15" s="146" t="s">
        <v>102</v>
      </c>
      <c r="B15" s="158">
        <f>SUM(styczeń:grudzień!U34)</f>
        <v>0</v>
      </c>
      <c r="C15" s="159">
        <f>SUM(styczeń:grudzień!V34)</f>
        <v>0</v>
      </c>
    </row>
    <row r="16" spans="1:4" ht="15" thickBot="1"/>
    <row r="17" spans="1:3">
      <c r="A17" s="244" t="s">
        <v>106</v>
      </c>
      <c r="B17" s="161" t="s">
        <v>107</v>
      </c>
      <c r="C17" s="162" t="s">
        <v>108</v>
      </c>
    </row>
    <row r="18" spans="1:3" ht="15" thickBot="1">
      <c r="A18" s="245"/>
      <c r="B18" s="163"/>
      <c r="C18" s="164">
        <f>B18-C15</f>
        <v>0</v>
      </c>
    </row>
  </sheetData>
  <sheetProtection algorithmName="SHA-512" hashValue="ALR8Ghp8Szt6yFCQQmE1FkNFXmSEo/M7Xr1ysg2hFIDQlqsAp3x1jZSnxmY9DoUo7DX5rVJEsUcUy4B0iS6fcw==" saltValue="Q6iFX4F0TusNs5/l6g7zOw==" spinCount="100000" sheet="1" objects="1" scenarios="1"/>
  <mergeCells count="3">
    <mergeCell ref="B1:C1"/>
    <mergeCell ref="B2:C2"/>
    <mergeCell ref="A17:A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44"/>
  <sheetViews>
    <sheetView zoomScale="70" zoomScaleNormal="70" zoomScaleSheetLayoutView="80" workbookViewId="0">
      <selection activeCell="E15" sqref="E15"/>
    </sheetView>
  </sheetViews>
  <sheetFormatPr defaultRowHeight="14.25"/>
  <cols>
    <col min="1" max="1" width="3.75" customWidth="1"/>
    <col min="2" max="2" width="3.75" style="92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customWidth="1"/>
    <col min="11" max="22" width="12.125" customWidth="1"/>
  </cols>
  <sheetData>
    <row r="1" spans="1:60" ht="20.100000000000001" customHeight="1">
      <c r="D1" s="223" t="s">
        <v>25</v>
      </c>
      <c r="E1" s="223"/>
      <c r="F1" s="223"/>
      <c r="G1" s="223"/>
      <c r="H1" s="223"/>
    </row>
    <row r="2" spans="1:60" ht="20.100000000000001" customHeight="1" thickBot="1">
      <c r="C2" s="3" t="s">
        <v>0</v>
      </c>
      <c r="D2" s="224" t="s">
        <v>58</v>
      </c>
      <c r="E2" s="224"/>
      <c r="F2" s="224"/>
      <c r="G2" s="224"/>
      <c r="H2" s="224"/>
    </row>
    <row r="3" spans="1:60" ht="15.75" customHeight="1">
      <c r="A3" s="201"/>
      <c r="B3" s="93"/>
      <c r="C3" s="203" t="s">
        <v>60</v>
      </c>
      <c r="D3" s="231"/>
      <c r="E3" s="172" t="s">
        <v>7</v>
      </c>
      <c r="F3" s="173"/>
      <c r="G3" s="173"/>
      <c r="H3" s="174"/>
      <c r="I3" s="213" t="s">
        <v>36</v>
      </c>
      <c r="J3" s="214"/>
      <c r="K3" s="172" t="s">
        <v>52</v>
      </c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4"/>
    </row>
    <row r="4" spans="1:60" ht="20.100000000000001" customHeight="1" thickBot="1">
      <c r="A4" s="202"/>
      <c r="B4" s="94"/>
      <c r="C4" s="204"/>
      <c r="D4" s="206"/>
      <c r="E4" s="178"/>
      <c r="F4" s="179"/>
      <c r="G4" s="179"/>
      <c r="H4" s="180"/>
      <c r="I4" s="215"/>
      <c r="J4" s="216"/>
      <c r="K4" s="175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7"/>
    </row>
    <row r="5" spans="1:60" ht="24.95" customHeight="1" thickBot="1">
      <c r="A5" s="29"/>
      <c r="B5" s="95"/>
      <c r="C5" s="32" t="s">
        <v>59</v>
      </c>
      <c r="D5" s="61">
        <f>styczeń!D37</f>
        <v>0</v>
      </c>
      <c r="E5" s="234">
        <f>styczeń!E35:F35</f>
        <v>0</v>
      </c>
      <c r="F5" s="235"/>
      <c r="G5" s="232">
        <f>styczeń!G35:H35</f>
        <v>0</v>
      </c>
      <c r="H5" s="233"/>
      <c r="I5" s="236">
        <f ca="1">styczeń!J36</f>
        <v>0</v>
      </c>
      <c r="J5" s="237"/>
      <c r="K5" s="178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80"/>
    </row>
    <row r="6" spans="1:60" ht="24.95" customHeight="1">
      <c r="A6" s="192" t="s">
        <v>4</v>
      </c>
      <c r="B6" s="199" t="s">
        <v>86</v>
      </c>
      <c r="C6" s="194" t="s">
        <v>22</v>
      </c>
      <c r="D6" s="196" t="s">
        <v>11</v>
      </c>
      <c r="E6" s="185" t="s">
        <v>2</v>
      </c>
      <c r="F6" s="186"/>
      <c r="G6" s="185" t="s">
        <v>3</v>
      </c>
      <c r="H6" s="186"/>
      <c r="I6" s="238"/>
      <c r="J6" s="239"/>
      <c r="K6" s="185" t="s">
        <v>81</v>
      </c>
      <c r="L6" s="186"/>
      <c r="M6" s="185" t="s">
        <v>82</v>
      </c>
      <c r="N6" s="186"/>
      <c r="O6" s="185" t="s">
        <v>83</v>
      </c>
      <c r="P6" s="186"/>
      <c r="Q6" s="185" t="s">
        <v>84</v>
      </c>
      <c r="R6" s="186"/>
      <c r="S6" s="185" t="s">
        <v>85</v>
      </c>
      <c r="T6" s="186"/>
      <c r="U6" s="185" t="s">
        <v>105</v>
      </c>
      <c r="V6" s="186"/>
    </row>
    <row r="7" spans="1:60" ht="24.95" customHeight="1" thickBot="1">
      <c r="A7" s="193"/>
      <c r="B7" s="200"/>
      <c r="C7" s="195"/>
      <c r="D7" s="197"/>
      <c r="E7" s="26" t="s">
        <v>5</v>
      </c>
      <c r="F7" s="27" t="s">
        <v>1</v>
      </c>
      <c r="G7" s="26" t="s">
        <v>5</v>
      </c>
      <c r="H7" s="49" t="s">
        <v>1</v>
      </c>
      <c r="I7" s="50" t="s">
        <v>43</v>
      </c>
      <c r="J7" s="51" t="s">
        <v>37</v>
      </c>
      <c r="K7" s="115" t="s">
        <v>5</v>
      </c>
      <c r="L7" s="116" t="s">
        <v>1</v>
      </c>
      <c r="M7" s="115" t="s">
        <v>5</v>
      </c>
      <c r="N7" s="116" t="s">
        <v>1</v>
      </c>
      <c r="O7" s="115" t="s">
        <v>5</v>
      </c>
      <c r="P7" s="116" t="s">
        <v>1</v>
      </c>
      <c r="Q7" s="115" t="s">
        <v>5</v>
      </c>
      <c r="R7" s="116" t="s">
        <v>1</v>
      </c>
      <c r="S7" s="115" t="s">
        <v>5</v>
      </c>
      <c r="T7" s="116" t="s">
        <v>1</v>
      </c>
      <c r="U7" s="115" t="s">
        <v>5</v>
      </c>
      <c r="V7" s="116" t="s">
        <v>1</v>
      </c>
    </row>
    <row r="8" spans="1:60" ht="20.100000000000001" customHeight="1" thickBot="1">
      <c r="A8" s="24" t="s">
        <v>12</v>
      </c>
      <c r="B8" s="96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240">
        <v>9</v>
      </c>
      <c r="J8" s="218"/>
      <c r="K8" s="123" t="s">
        <v>53</v>
      </c>
      <c r="L8" s="124" t="s">
        <v>54</v>
      </c>
      <c r="M8" s="124" t="s">
        <v>44</v>
      </c>
      <c r="N8" s="124" t="s">
        <v>47</v>
      </c>
      <c r="O8" s="124" t="s">
        <v>48</v>
      </c>
      <c r="P8" s="124" t="s">
        <v>49</v>
      </c>
      <c r="Q8" s="124" t="s">
        <v>50</v>
      </c>
      <c r="R8" s="124" t="s">
        <v>51</v>
      </c>
      <c r="S8" s="124" t="s">
        <v>50</v>
      </c>
      <c r="T8" s="125" t="s">
        <v>51</v>
      </c>
      <c r="U8" s="124" t="s">
        <v>50</v>
      </c>
      <c r="V8" s="125" t="s">
        <v>51</v>
      </c>
    </row>
    <row r="9" spans="1:60" s="1" customFormat="1" ht="20.100000000000001" customHeight="1">
      <c r="A9" s="18">
        <v>1</v>
      </c>
      <c r="B9" s="160"/>
      <c r="C9" s="10" t="s">
        <v>57</v>
      </c>
      <c r="D9" s="10"/>
      <c r="E9" s="19">
        <f>IF(E10&gt;0,D3-E10,0)</f>
        <v>0</v>
      </c>
      <c r="F9" s="19"/>
      <c r="G9" s="20">
        <f t="shared" ref="G9" si="0">IF(G10&gt;=0,D3-G10,0)</f>
        <v>0</v>
      </c>
      <c r="H9" s="19"/>
      <c r="I9" s="79"/>
      <c r="J9" s="81"/>
      <c r="K9" s="65">
        <f>IF(Tabela135[[#This Row],[2]]="O",Tabela135[[#This Row],[5]]+Tabela135[[#This Row],[7]],0)</f>
        <v>0</v>
      </c>
      <c r="L9" s="66">
        <f>IF(Tabela135[[#This Row],[2]]="O",Tabela135[[#This Row],[6]]+Tabela135[[#This Row],[8]],0)</f>
        <v>0</v>
      </c>
      <c r="M9" s="66">
        <f>IF(Tabela135[[#This Row],[2]]="SSR",Tabela135[[#This Row],[5]]+Tabela135[[#This Row],[7]],0)</f>
        <v>0</v>
      </c>
      <c r="N9" s="66">
        <f>IF(Tabela135[[#This Row],[2]]="SSR",Tabela135[[#This Row],[6]]+Tabela135[[#This Row],[8]],0)</f>
        <v>0</v>
      </c>
      <c r="O9" s="66">
        <f>IF(Tabela135[[#This Row],[2]]="S",Tabela135[[#This Row],[5]]+Tabela135[[#This Row],[7]],0)</f>
        <v>0</v>
      </c>
      <c r="P9" s="66">
        <f>IF(Tabela135[[#This Row],[2]]="S",Tabela135[[#This Row],[6]]+Tabela135[[#This Row],[8]],0)</f>
        <v>0</v>
      </c>
      <c r="Q9" s="66">
        <f>IF(Tabela135[[#This Row],[2]]="M",Tabela135[[#This Row],[5]]+Tabela135[[#This Row],[7]],0)</f>
        <v>0</v>
      </c>
      <c r="R9" s="66">
        <f>IF(Tabela135[[#This Row],[2]]="M",Tabela135[[#This Row],[6]]+Tabela135[[#This Row],[8]],0)</f>
        <v>0</v>
      </c>
      <c r="S9" s="149">
        <f>IF(Tabela135[[#This Row],[2]]="Z",Tabela135[[#This Row],[5]]+Tabela135[[#This Row],[7]],0)</f>
        <v>0</v>
      </c>
      <c r="T9" s="149">
        <f>IF(Tabela135[[#This Row],[2]]="Z",Tabela135[[#This Row],[6]]+Tabela135[[#This Row],[8]],0)</f>
        <v>0</v>
      </c>
      <c r="U9" s="65">
        <f>IF(Tabela135[[#This Row],[2]]="DG",Tabela135[[#This Row],[5]]+Tabela135[[#This Row],[7]],0)</f>
        <v>0</v>
      </c>
      <c r="V9" s="67">
        <f>IF(Tabela135[[#This Row],[2]]="DG",Tabela135[[#This Row],[6]]+Tabela135[[#This Row],[8]],0)</f>
        <v>0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1" customFormat="1" ht="20.100000000000001" customHeight="1">
      <c r="A10" s="18">
        <f>A9+1</f>
        <v>2</v>
      </c>
      <c r="B10" s="97"/>
      <c r="C10" s="10" t="s">
        <v>8</v>
      </c>
      <c r="D10" s="10"/>
      <c r="E10" s="28"/>
      <c r="F10" s="21"/>
      <c r="G10" s="17"/>
      <c r="H10" s="21"/>
      <c r="I10" s="56"/>
      <c r="J10" s="82"/>
      <c r="K10" s="62">
        <f>IF(Tabela135[[#This Row],[2]]="O",Tabela135[[#This Row],[5]]+Tabela135[[#This Row],[7]],0)</f>
        <v>0</v>
      </c>
      <c r="L10" s="63">
        <f>IF(Tabela135[[#This Row],[2]]="O",Tabela135[[#This Row],[6]]+Tabela135[[#This Row],[8]],0)</f>
        <v>0</v>
      </c>
      <c r="M10" s="63">
        <f>IF(Tabela135[[#This Row],[2]]="SSR",Tabela135[[#This Row],[5]]+Tabela135[[#This Row],[7]],0)</f>
        <v>0</v>
      </c>
      <c r="N10" s="63">
        <f>IF(Tabela135[[#This Row],[2]]="SSR",Tabela135[[#This Row],[6]]+Tabela135[[#This Row],[8]],0)</f>
        <v>0</v>
      </c>
      <c r="O10" s="63">
        <f>IF(Tabela135[[#This Row],[2]]="S",Tabela135[[#This Row],[5]]+Tabela135[[#This Row],[7]],0)</f>
        <v>0</v>
      </c>
      <c r="P10" s="63">
        <f>IF(Tabela135[[#This Row],[2]]="S",Tabela135[[#This Row],[6]]+Tabela135[[#This Row],[8]],0)</f>
        <v>0</v>
      </c>
      <c r="Q10" s="63">
        <f>IF(Tabela135[[#This Row],[2]]="M",Tabela135[[#This Row],[5]]+Tabela135[[#This Row],[7]],0)</f>
        <v>0</v>
      </c>
      <c r="R10" s="63">
        <f>IF(Tabela135[[#This Row],[2]]="M",Tabela135[[#This Row],[6]]+Tabela135[[#This Row],[8]],0)</f>
        <v>0</v>
      </c>
      <c r="S10" s="152">
        <f>IF(Tabela135[[#This Row],[2]]="Z",Tabela135[[#This Row],[5]]+Tabela135[[#This Row],[7]],0)</f>
        <v>0</v>
      </c>
      <c r="T10" s="152">
        <f>IF(Tabela135[[#This Row],[2]]="Z",Tabela135[[#This Row],[6]]+Tabela135[[#This Row],[8]],0)</f>
        <v>0</v>
      </c>
      <c r="U10" s="62">
        <f>IF(Tabela135[[#This Row],[2]]="DG",Tabela135[[#This Row],[5]]+Tabela135[[#This Row],[7]],0)</f>
        <v>0</v>
      </c>
      <c r="V10" s="64">
        <f>IF(Tabela135[[#This Row],[2]]="DG",Tabela135[[#This Row],[6]]+Tabela135[[#This Row],[8]],0)</f>
        <v>0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1" customFormat="1" ht="20.100000000000001" customHeight="1">
      <c r="A11" s="18">
        <f t="shared" ref="A11:A32" si="1">A10+1</f>
        <v>3</v>
      </c>
      <c r="B11" s="160"/>
      <c r="C11" s="10" t="s">
        <v>23</v>
      </c>
      <c r="D11" s="11"/>
      <c r="E11" s="21"/>
      <c r="F11" s="17"/>
      <c r="G11" s="21"/>
      <c r="H11" s="17"/>
      <c r="I11" s="56"/>
      <c r="J11" s="82"/>
      <c r="K11" s="62">
        <f>IF(Tabela135[[#This Row],[2]]="O",Tabela135[[#This Row],[5]]+Tabela135[[#This Row],[7]],0)</f>
        <v>0</v>
      </c>
      <c r="L11" s="63">
        <f>IF(Tabela135[[#This Row],[2]]="O",Tabela135[[#This Row],[6]]+Tabela135[[#This Row],[8]],0)</f>
        <v>0</v>
      </c>
      <c r="M11" s="63">
        <f>IF(Tabela135[[#This Row],[2]]="SSR",Tabela135[[#This Row],[5]]+Tabela135[[#This Row],[7]],0)</f>
        <v>0</v>
      </c>
      <c r="N11" s="63">
        <f>IF(Tabela135[[#This Row],[2]]="SSR",Tabela135[[#This Row],[6]]+Tabela135[[#This Row],[8]],0)</f>
        <v>0</v>
      </c>
      <c r="O11" s="63">
        <f>IF(Tabela135[[#This Row],[2]]="S",Tabela135[[#This Row],[5]]+Tabela135[[#This Row],[7]],0)</f>
        <v>0</v>
      </c>
      <c r="P11" s="63">
        <f>IF(Tabela135[[#This Row],[2]]="S",Tabela135[[#This Row],[6]]+Tabela135[[#This Row],[8]],0)</f>
        <v>0</v>
      </c>
      <c r="Q11" s="63">
        <f>IF(Tabela135[[#This Row],[2]]="M",Tabela135[[#This Row],[5]]+Tabela135[[#This Row],[7]],0)</f>
        <v>0</v>
      </c>
      <c r="R11" s="63">
        <f>IF(Tabela135[[#This Row],[2]]="M",Tabela135[[#This Row],[6]]+Tabela135[[#This Row],[8]],0)</f>
        <v>0</v>
      </c>
      <c r="S11" s="152">
        <f>IF(Tabela135[[#This Row],[2]]="Z",Tabela135[[#This Row],[5]]+Tabela135[[#This Row],[7]],0)</f>
        <v>0</v>
      </c>
      <c r="T11" s="152">
        <f>IF(Tabela135[[#This Row],[2]]="Z",Tabela135[[#This Row],[6]]+Tabela135[[#This Row],[8]],0)</f>
        <v>0</v>
      </c>
      <c r="U11" s="62">
        <f>IF(Tabela135[[#This Row],[2]]="DG",Tabela135[[#This Row],[5]]+Tabela135[[#This Row],[7]],0)</f>
        <v>0</v>
      </c>
      <c r="V11" s="64">
        <f>IF(Tabela135[[#This Row],[2]]="DG",Tabela135[[#This Row],[6]]+Tabela135[[#This Row],[8]],0)</f>
        <v>0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ht="20.100000000000001" customHeight="1">
      <c r="A12" s="22">
        <f t="shared" si="1"/>
        <v>4</v>
      </c>
      <c r="B12" s="98"/>
      <c r="C12" s="11"/>
      <c r="D12" s="73"/>
      <c r="E12" s="75"/>
      <c r="F12" s="75"/>
      <c r="G12" s="75"/>
      <c r="H12" s="75"/>
      <c r="I12" s="58"/>
      <c r="J12" s="83"/>
      <c r="K12" s="62">
        <f>IF(Tabela135[[#This Row],[2]]="O",Tabela135[[#This Row],[5]]+Tabela135[[#This Row],[7]],0)</f>
        <v>0</v>
      </c>
      <c r="L12" s="63">
        <f>IF(Tabela135[[#This Row],[2]]="O",Tabela135[[#This Row],[6]]+Tabela135[[#This Row],[8]],0)</f>
        <v>0</v>
      </c>
      <c r="M12" s="63">
        <f>IF(Tabela135[[#This Row],[2]]="SSR",Tabela135[[#This Row],[5]]+Tabela135[[#This Row],[7]],0)</f>
        <v>0</v>
      </c>
      <c r="N12" s="63">
        <f>IF(Tabela135[[#This Row],[2]]="SSR",Tabela135[[#This Row],[6]]+Tabela135[[#This Row],[8]],0)</f>
        <v>0</v>
      </c>
      <c r="O12" s="63">
        <f>IF(Tabela135[[#This Row],[2]]="S",Tabela135[[#This Row],[5]]+Tabela135[[#This Row],[7]],0)</f>
        <v>0</v>
      </c>
      <c r="P12" s="63">
        <f>IF(Tabela135[[#This Row],[2]]="S",Tabela135[[#This Row],[6]]+Tabela135[[#This Row],[8]],0)</f>
        <v>0</v>
      </c>
      <c r="Q12" s="63">
        <f>IF(Tabela135[[#This Row],[2]]="M",Tabela135[[#This Row],[5]]+Tabela135[[#This Row],[7]],0)</f>
        <v>0</v>
      </c>
      <c r="R12" s="63">
        <f>IF(Tabela135[[#This Row],[2]]="M",Tabela135[[#This Row],[6]]+Tabela135[[#This Row],[8]],0)</f>
        <v>0</v>
      </c>
      <c r="S12" s="152">
        <f>IF(Tabela135[[#This Row],[2]]="Z",Tabela135[[#This Row],[5]]+Tabela135[[#This Row],[7]],0)</f>
        <v>0</v>
      </c>
      <c r="T12" s="152">
        <f>IF(Tabela135[[#This Row],[2]]="Z",Tabela135[[#This Row],[6]]+Tabela135[[#This Row],[8]],0)</f>
        <v>0</v>
      </c>
      <c r="U12" s="62">
        <f>IF(Tabela135[[#This Row],[2]]="DG",Tabela135[[#This Row],[5]]+Tabela135[[#This Row],[7]],0)</f>
        <v>0</v>
      </c>
      <c r="V12" s="64">
        <f>IF(Tabela135[[#This Row],[2]]="DG",Tabela135[[#This Row],[6]]+Tabela135[[#This Row],[8]],0)</f>
        <v>0</v>
      </c>
    </row>
    <row r="13" spans="1:60" ht="20.100000000000001" customHeight="1">
      <c r="A13" s="22">
        <f t="shared" si="1"/>
        <v>5</v>
      </c>
      <c r="B13" s="98"/>
      <c r="C13" s="11"/>
      <c r="D13" s="84"/>
      <c r="E13" s="75"/>
      <c r="F13" s="75"/>
      <c r="G13" s="75"/>
      <c r="H13" s="75"/>
      <c r="I13" s="58"/>
      <c r="J13" s="83"/>
      <c r="K13" s="62">
        <f>IF(Tabela135[[#This Row],[2]]="O",Tabela135[[#This Row],[5]]+Tabela135[[#This Row],[7]],0)</f>
        <v>0</v>
      </c>
      <c r="L13" s="63">
        <f>IF(Tabela135[[#This Row],[2]]="O",Tabela135[[#This Row],[6]]+Tabela135[[#This Row],[8]],0)</f>
        <v>0</v>
      </c>
      <c r="M13" s="63">
        <f>IF(Tabela135[[#This Row],[2]]="SSR",Tabela135[[#This Row],[5]]+Tabela135[[#This Row],[7]],0)</f>
        <v>0</v>
      </c>
      <c r="N13" s="63">
        <f>IF(Tabela135[[#This Row],[2]]="SSR",Tabela135[[#This Row],[6]]+Tabela135[[#This Row],[8]],0)</f>
        <v>0</v>
      </c>
      <c r="O13" s="63">
        <f>IF(Tabela135[[#This Row],[2]]="S",Tabela135[[#This Row],[5]]+Tabela135[[#This Row],[7]],0)</f>
        <v>0</v>
      </c>
      <c r="P13" s="63">
        <f>IF(Tabela135[[#This Row],[2]]="S",Tabela135[[#This Row],[6]]+Tabela135[[#This Row],[8]],0)</f>
        <v>0</v>
      </c>
      <c r="Q13" s="63">
        <f>IF(Tabela135[[#This Row],[2]]="M",Tabela135[[#This Row],[5]]+Tabela135[[#This Row],[7]],0)</f>
        <v>0</v>
      </c>
      <c r="R13" s="63">
        <f>IF(Tabela135[[#This Row],[2]]="M",Tabela135[[#This Row],[6]]+Tabela135[[#This Row],[8]],0)</f>
        <v>0</v>
      </c>
      <c r="S13" s="152">
        <f>IF(Tabela135[[#This Row],[2]]="Z",Tabela135[[#This Row],[5]]+Tabela135[[#This Row],[7]],0)</f>
        <v>0</v>
      </c>
      <c r="T13" s="152">
        <f>IF(Tabela135[[#This Row],[2]]="Z",Tabela135[[#This Row],[6]]+Tabela135[[#This Row],[8]],0)</f>
        <v>0</v>
      </c>
      <c r="U13" s="62">
        <f>IF(Tabela135[[#This Row],[2]]="DG",Tabela135[[#This Row],[5]]+Tabela135[[#This Row],[7]],0)</f>
        <v>0</v>
      </c>
      <c r="V13" s="64">
        <f>IF(Tabela135[[#This Row],[2]]="DG",Tabela135[[#This Row],[6]]+Tabela135[[#This Row],[8]],0)</f>
        <v>0</v>
      </c>
    </row>
    <row r="14" spans="1:60" ht="20.100000000000001" customHeight="1">
      <c r="A14" s="22">
        <f t="shared" si="1"/>
        <v>6</v>
      </c>
      <c r="B14" s="98"/>
      <c r="C14" s="11"/>
      <c r="D14" s="84"/>
      <c r="E14" s="75"/>
      <c r="F14" s="75"/>
      <c r="G14" s="75"/>
      <c r="H14" s="75"/>
      <c r="I14" s="58"/>
      <c r="J14" s="83"/>
      <c r="K14" s="62">
        <f>IF(Tabela135[[#This Row],[2]]="O",Tabela135[[#This Row],[5]]+Tabela135[[#This Row],[7]],0)</f>
        <v>0</v>
      </c>
      <c r="L14" s="63">
        <f>IF(Tabela135[[#This Row],[2]]="O",Tabela135[[#This Row],[6]]+Tabela135[[#This Row],[8]],0)</f>
        <v>0</v>
      </c>
      <c r="M14" s="63">
        <f>IF(Tabela135[[#This Row],[2]]="SSR",Tabela135[[#This Row],[5]]+Tabela135[[#This Row],[7]],0)</f>
        <v>0</v>
      </c>
      <c r="N14" s="63">
        <f>IF(Tabela135[[#This Row],[2]]="SSR",Tabela135[[#This Row],[6]]+Tabela135[[#This Row],[8]],0)</f>
        <v>0</v>
      </c>
      <c r="O14" s="63">
        <f>IF(Tabela135[[#This Row],[2]]="S",Tabela135[[#This Row],[5]]+Tabela135[[#This Row],[7]],0)</f>
        <v>0</v>
      </c>
      <c r="P14" s="63">
        <f>IF(Tabela135[[#This Row],[2]]="S",Tabela135[[#This Row],[6]]+Tabela135[[#This Row],[8]],0)</f>
        <v>0</v>
      </c>
      <c r="Q14" s="63">
        <f>IF(Tabela135[[#This Row],[2]]="M",Tabela135[[#This Row],[5]]+Tabela135[[#This Row],[7]],0)</f>
        <v>0</v>
      </c>
      <c r="R14" s="63">
        <f>IF(Tabela135[[#This Row],[2]]="M",Tabela135[[#This Row],[6]]+Tabela135[[#This Row],[8]],0)</f>
        <v>0</v>
      </c>
      <c r="S14" s="152">
        <f>IF(Tabela135[[#This Row],[2]]="Z",Tabela135[[#This Row],[5]]+Tabela135[[#This Row],[7]],0)</f>
        <v>0</v>
      </c>
      <c r="T14" s="152">
        <f>IF(Tabela135[[#This Row],[2]]="Z",Tabela135[[#This Row],[6]]+Tabela135[[#This Row],[8]],0)</f>
        <v>0</v>
      </c>
      <c r="U14" s="62">
        <f>IF(Tabela135[[#This Row],[2]]="DG",Tabela135[[#This Row],[5]]+Tabela135[[#This Row],[7]],0)</f>
        <v>0</v>
      </c>
      <c r="V14" s="64">
        <f>IF(Tabela135[[#This Row],[2]]="DG",Tabela135[[#This Row],[6]]+Tabela135[[#This Row],[8]],0)</f>
        <v>0</v>
      </c>
    </row>
    <row r="15" spans="1:60" ht="20.100000000000001" customHeight="1">
      <c r="A15" s="22">
        <f t="shared" si="1"/>
        <v>7</v>
      </c>
      <c r="B15" s="91"/>
      <c r="C15" s="11"/>
      <c r="D15" s="71"/>
      <c r="E15" s="75"/>
      <c r="F15" s="75"/>
      <c r="G15" s="75"/>
      <c r="H15" s="75"/>
      <c r="I15" s="58"/>
      <c r="J15" s="83"/>
      <c r="K15" s="62">
        <f>IF(Tabela135[[#This Row],[2]]="O",Tabela135[[#This Row],[5]]+Tabela135[[#This Row],[7]],0)</f>
        <v>0</v>
      </c>
      <c r="L15" s="63">
        <f>IF(Tabela135[[#This Row],[2]]="O",Tabela135[[#This Row],[6]]+Tabela135[[#This Row],[8]],0)</f>
        <v>0</v>
      </c>
      <c r="M15" s="63">
        <f>IF(Tabela135[[#This Row],[2]]="SSR",Tabela135[[#This Row],[5]]+Tabela135[[#This Row],[7]],0)</f>
        <v>0</v>
      </c>
      <c r="N15" s="63">
        <f>IF(Tabela135[[#This Row],[2]]="SSR",Tabela135[[#This Row],[6]]+Tabela135[[#This Row],[8]],0)</f>
        <v>0</v>
      </c>
      <c r="O15" s="63">
        <f>IF(Tabela135[[#This Row],[2]]="S",Tabela135[[#This Row],[5]]+Tabela135[[#This Row],[7]],0)</f>
        <v>0</v>
      </c>
      <c r="P15" s="63">
        <f>IF(Tabela135[[#This Row],[2]]="S",Tabela135[[#This Row],[6]]+Tabela135[[#This Row],[8]],0)</f>
        <v>0</v>
      </c>
      <c r="Q15" s="63">
        <f>IF(Tabela135[[#This Row],[2]]="M",Tabela135[[#This Row],[5]]+Tabela135[[#This Row],[7]],0)</f>
        <v>0</v>
      </c>
      <c r="R15" s="63">
        <f>IF(Tabela135[[#This Row],[2]]="M",Tabela135[[#This Row],[6]]+Tabela135[[#This Row],[8]],0)</f>
        <v>0</v>
      </c>
      <c r="S15" s="152">
        <f>IF(Tabela135[[#This Row],[2]]="Z",Tabela135[[#This Row],[5]]+Tabela135[[#This Row],[7]],0)</f>
        <v>0</v>
      </c>
      <c r="T15" s="152">
        <f>IF(Tabela135[[#This Row],[2]]="Z",Tabela135[[#This Row],[6]]+Tabela135[[#This Row],[8]],0)</f>
        <v>0</v>
      </c>
      <c r="U15" s="62">
        <f>IF(Tabela135[[#This Row],[2]]="DG",Tabela135[[#This Row],[5]]+Tabela135[[#This Row],[7]],0)</f>
        <v>0</v>
      </c>
      <c r="V15" s="64">
        <f>IF(Tabela135[[#This Row],[2]]="DG",Tabela135[[#This Row],[6]]+Tabela135[[#This Row],[8]],0)</f>
        <v>0</v>
      </c>
    </row>
    <row r="16" spans="1:60" ht="20.100000000000001" customHeight="1">
      <c r="A16" s="22">
        <f t="shared" si="1"/>
        <v>8</v>
      </c>
      <c r="B16" s="11"/>
      <c r="C16" s="77"/>
      <c r="D16" s="77"/>
      <c r="E16" s="78"/>
      <c r="F16" s="86"/>
      <c r="G16" s="78"/>
      <c r="H16" s="78"/>
      <c r="I16" s="58"/>
      <c r="J16" s="83"/>
      <c r="K16" s="62">
        <f>IF(Tabela135[[#This Row],[2]]="O",Tabela135[[#This Row],[5]]+Tabela135[[#This Row],[7]],0)</f>
        <v>0</v>
      </c>
      <c r="L16" s="63">
        <f>IF(Tabela135[[#This Row],[2]]="O",Tabela135[[#This Row],[6]]+Tabela135[[#This Row],[8]],0)</f>
        <v>0</v>
      </c>
      <c r="M16" s="63">
        <f>IF(Tabela135[[#This Row],[2]]="SSR",Tabela135[[#This Row],[5]]+Tabela135[[#This Row],[7]],0)</f>
        <v>0</v>
      </c>
      <c r="N16" s="63">
        <f>IF(Tabela135[[#This Row],[2]]="SSR",Tabela135[[#This Row],[6]]+Tabela135[[#This Row],[8]],0)</f>
        <v>0</v>
      </c>
      <c r="O16" s="63">
        <f>IF(Tabela135[[#This Row],[2]]="S",Tabela135[[#This Row],[5]]+Tabela135[[#This Row],[7]],0)</f>
        <v>0</v>
      </c>
      <c r="P16" s="63">
        <f>IF(Tabela135[[#This Row],[2]]="S",Tabela135[[#This Row],[6]]+Tabela135[[#This Row],[8]],0)</f>
        <v>0</v>
      </c>
      <c r="Q16" s="63">
        <f>IF(Tabela135[[#This Row],[2]]="M",Tabela135[[#This Row],[5]]+Tabela135[[#This Row],[7]],0)</f>
        <v>0</v>
      </c>
      <c r="R16" s="63">
        <f>IF(Tabela135[[#This Row],[2]]="M",Tabela135[[#This Row],[6]]+Tabela135[[#This Row],[8]],0)</f>
        <v>0</v>
      </c>
      <c r="S16" s="152">
        <f>IF(Tabela135[[#This Row],[2]]="Z",Tabela135[[#This Row],[5]]+Tabela135[[#This Row],[7]],0)</f>
        <v>0</v>
      </c>
      <c r="T16" s="152">
        <f>IF(Tabela135[[#This Row],[2]]="Z",Tabela135[[#This Row],[6]]+Tabela135[[#This Row],[8]],0)</f>
        <v>0</v>
      </c>
      <c r="U16" s="62">
        <f>IF(Tabela135[[#This Row],[2]]="DG",Tabela135[[#This Row],[5]]+Tabela135[[#This Row],[7]],0)</f>
        <v>0</v>
      </c>
      <c r="V16" s="64">
        <f>IF(Tabela135[[#This Row],[2]]="DG",Tabela135[[#This Row],[6]]+Tabela135[[#This Row],[8]],0)</f>
        <v>0</v>
      </c>
    </row>
    <row r="17" spans="1:22" ht="20.100000000000001" customHeight="1">
      <c r="A17" s="22">
        <f t="shared" si="1"/>
        <v>9</v>
      </c>
      <c r="B17" s="11"/>
      <c r="C17" s="77"/>
      <c r="D17" s="77"/>
      <c r="E17" s="78"/>
      <c r="F17" s="86"/>
      <c r="G17" s="78"/>
      <c r="H17" s="78"/>
      <c r="I17" s="58"/>
      <c r="J17" s="83"/>
      <c r="K17" s="62">
        <f>IF(Tabela135[[#This Row],[2]]="O",Tabela135[[#This Row],[5]]+Tabela135[[#This Row],[7]],0)</f>
        <v>0</v>
      </c>
      <c r="L17" s="63">
        <f>IF(Tabela135[[#This Row],[2]]="O",Tabela135[[#This Row],[6]]+Tabela135[[#This Row],[8]],0)</f>
        <v>0</v>
      </c>
      <c r="M17" s="63">
        <f>IF(Tabela135[[#This Row],[2]]="SSR",Tabela135[[#This Row],[5]]+Tabela135[[#This Row],[7]],0)</f>
        <v>0</v>
      </c>
      <c r="N17" s="63">
        <f>IF(Tabela135[[#This Row],[2]]="SSR",Tabela135[[#This Row],[6]]+Tabela135[[#This Row],[8]],0)</f>
        <v>0</v>
      </c>
      <c r="O17" s="63">
        <f>IF(Tabela135[[#This Row],[2]]="S",Tabela135[[#This Row],[5]]+Tabela135[[#This Row],[7]],0)</f>
        <v>0</v>
      </c>
      <c r="P17" s="63">
        <f>IF(Tabela135[[#This Row],[2]]="S",Tabela135[[#This Row],[6]]+Tabela135[[#This Row],[8]],0)</f>
        <v>0</v>
      </c>
      <c r="Q17" s="63">
        <f>IF(Tabela135[[#This Row],[2]]="M",Tabela135[[#This Row],[5]]+Tabela135[[#This Row],[7]],0)</f>
        <v>0</v>
      </c>
      <c r="R17" s="63">
        <f>IF(Tabela135[[#This Row],[2]]="M",Tabela135[[#This Row],[6]]+Tabela135[[#This Row],[8]],0)</f>
        <v>0</v>
      </c>
      <c r="S17" s="152">
        <f>IF(Tabela135[[#This Row],[2]]="Z",Tabela135[[#This Row],[5]]+Tabela135[[#This Row],[7]],0)</f>
        <v>0</v>
      </c>
      <c r="T17" s="152">
        <f>IF(Tabela135[[#This Row],[2]]="Z",Tabela135[[#This Row],[6]]+Tabela135[[#This Row],[8]],0)</f>
        <v>0</v>
      </c>
      <c r="U17" s="62">
        <f>IF(Tabela135[[#This Row],[2]]="DG",Tabela135[[#This Row],[5]]+Tabela135[[#This Row],[7]],0)</f>
        <v>0</v>
      </c>
      <c r="V17" s="64">
        <f>IF(Tabela135[[#This Row],[2]]="DG",Tabela135[[#This Row],[6]]+Tabela135[[#This Row],[8]],0)</f>
        <v>0</v>
      </c>
    </row>
    <row r="18" spans="1:22" ht="20.100000000000001" customHeight="1">
      <c r="A18" s="22">
        <f t="shared" si="1"/>
        <v>10</v>
      </c>
      <c r="B18" s="98"/>
      <c r="C18" s="11"/>
      <c r="D18" s="11"/>
      <c r="E18" s="17"/>
      <c r="F18" s="17"/>
      <c r="G18" s="17"/>
      <c r="H18" s="17"/>
      <c r="I18" s="58"/>
      <c r="J18" s="83"/>
      <c r="K18" s="62">
        <f>IF(Tabela135[[#This Row],[2]]="O",Tabela135[[#This Row],[5]]+Tabela135[[#This Row],[7]],0)</f>
        <v>0</v>
      </c>
      <c r="L18" s="63">
        <f>IF(Tabela135[[#This Row],[2]]="O",Tabela135[[#This Row],[6]]+Tabela135[[#This Row],[8]],0)</f>
        <v>0</v>
      </c>
      <c r="M18" s="63">
        <f>IF(Tabela135[[#This Row],[2]]="SSR",Tabela135[[#This Row],[5]]+Tabela135[[#This Row],[7]],0)</f>
        <v>0</v>
      </c>
      <c r="N18" s="63">
        <f>IF(Tabela135[[#This Row],[2]]="SSR",Tabela135[[#This Row],[6]]+Tabela135[[#This Row],[8]],0)</f>
        <v>0</v>
      </c>
      <c r="O18" s="63">
        <f>IF(Tabela135[[#This Row],[2]]="S",Tabela135[[#This Row],[5]]+Tabela135[[#This Row],[7]],0)</f>
        <v>0</v>
      </c>
      <c r="P18" s="63">
        <f>IF(Tabela135[[#This Row],[2]]="S",Tabela135[[#This Row],[6]]+Tabela135[[#This Row],[8]],0)</f>
        <v>0</v>
      </c>
      <c r="Q18" s="63">
        <f>IF(Tabela135[[#This Row],[2]]="M",Tabela135[[#This Row],[5]]+Tabela135[[#This Row],[7]],0)</f>
        <v>0</v>
      </c>
      <c r="R18" s="63">
        <f>IF(Tabela135[[#This Row],[2]]="M",Tabela135[[#This Row],[6]]+Tabela135[[#This Row],[8]],0)</f>
        <v>0</v>
      </c>
      <c r="S18" s="152">
        <f>IF(Tabela135[[#This Row],[2]]="Z",Tabela135[[#This Row],[5]]+Tabela135[[#This Row],[7]],0)</f>
        <v>0</v>
      </c>
      <c r="T18" s="152">
        <f>IF(Tabela135[[#This Row],[2]]="Z",Tabela135[[#This Row],[6]]+Tabela135[[#This Row],[8]],0)</f>
        <v>0</v>
      </c>
      <c r="U18" s="62">
        <f>IF(Tabela135[[#This Row],[2]]="DG",Tabela135[[#This Row],[5]]+Tabela135[[#This Row],[7]],0)</f>
        <v>0</v>
      </c>
      <c r="V18" s="64">
        <f>IF(Tabela135[[#This Row],[2]]="DG",Tabela135[[#This Row],[6]]+Tabela135[[#This Row],[8]],0)</f>
        <v>0</v>
      </c>
    </row>
    <row r="19" spans="1:22" ht="20.100000000000001" customHeight="1">
      <c r="A19" s="22">
        <f t="shared" si="1"/>
        <v>11</v>
      </c>
      <c r="B19" s="98"/>
      <c r="C19" s="11"/>
      <c r="D19" s="11"/>
      <c r="E19" s="17"/>
      <c r="F19" s="17"/>
      <c r="G19" s="17"/>
      <c r="H19" s="17"/>
      <c r="I19" s="58"/>
      <c r="J19" s="83"/>
      <c r="K19" s="62">
        <f>IF(Tabela135[[#This Row],[2]]="O",Tabela135[[#This Row],[5]]+Tabela135[[#This Row],[7]],0)</f>
        <v>0</v>
      </c>
      <c r="L19" s="63">
        <f>IF(Tabela135[[#This Row],[2]]="O",Tabela135[[#This Row],[6]]+Tabela135[[#This Row],[8]],0)</f>
        <v>0</v>
      </c>
      <c r="M19" s="63">
        <f>IF(Tabela135[[#This Row],[2]]="SSR",Tabela135[[#This Row],[5]]+Tabela135[[#This Row],[7]],0)</f>
        <v>0</v>
      </c>
      <c r="N19" s="63">
        <f>IF(Tabela135[[#This Row],[2]]="SSR",Tabela135[[#This Row],[6]]+Tabela135[[#This Row],[8]],0)</f>
        <v>0</v>
      </c>
      <c r="O19" s="63">
        <f>IF(Tabela135[[#This Row],[2]]="S",Tabela135[[#This Row],[5]]+Tabela135[[#This Row],[7]],0)</f>
        <v>0</v>
      </c>
      <c r="P19" s="63">
        <f>IF(Tabela135[[#This Row],[2]]="S",Tabela135[[#This Row],[6]]+Tabela135[[#This Row],[8]],0)</f>
        <v>0</v>
      </c>
      <c r="Q19" s="63">
        <f>IF(Tabela135[[#This Row],[2]]="M",Tabela135[[#This Row],[5]]+Tabela135[[#This Row],[7]],0)</f>
        <v>0</v>
      </c>
      <c r="R19" s="63">
        <f>IF(Tabela135[[#This Row],[2]]="M",Tabela135[[#This Row],[6]]+Tabela135[[#This Row],[8]],0)</f>
        <v>0</v>
      </c>
      <c r="S19" s="152">
        <f>IF(Tabela135[[#This Row],[2]]="Z",Tabela135[[#This Row],[5]]+Tabela135[[#This Row],[7]],0)</f>
        <v>0</v>
      </c>
      <c r="T19" s="152">
        <f>IF(Tabela135[[#This Row],[2]]="Z",Tabela135[[#This Row],[6]]+Tabela135[[#This Row],[8]],0)</f>
        <v>0</v>
      </c>
      <c r="U19" s="62">
        <f>IF(Tabela135[[#This Row],[2]]="DG",Tabela135[[#This Row],[5]]+Tabela135[[#This Row],[7]],0)</f>
        <v>0</v>
      </c>
      <c r="V19" s="64">
        <f>IF(Tabela135[[#This Row],[2]]="DG",Tabela135[[#This Row],[6]]+Tabela135[[#This Row],[8]],0)</f>
        <v>0</v>
      </c>
    </row>
    <row r="20" spans="1:22" ht="20.100000000000001" customHeight="1">
      <c r="A20" s="22">
        <f t="shared" si="1"/>
        <v>12</v>
      </c>
      <c r="B20" s="98"/>
      <c r="C20" s="11"/>
      <c r="D20" s="11"/>
      <c r="E20" s="17"/>
      <c r="F20" s="17"/>
      <c r="G20" s="17"/>
      <c r="H20" s="17"/>
      <c r="I20" s="58"/>
      <c r="J20" s="83"/>
      <c r="K20" s="62">
        <f>IF(Tabela135[[#This Row],[2]]="O",Tabela135[[#This Row],[5]]+Tabela135[[#This Row],[7]],0)</f>
        <v>0</v>
      </c>
      <c r="L20" s="63">
        <f>IF(Tabela135[[#This Row],[2]]="O",Tabela135[[#This Row],[6]]+Tabela135[[#This Row],[8]],0)</f>
        <v>0</v>
      </c>
      <c r="M20" s="63">
        <f>IF(Tabela135[[#This Row],[2]]="SSR",Tabela135[[#This Row],[5]]+Tabela135[[#This Row],[7]],0)</f>
        <v>0</v>
      </c>
      <c r="N20" s="63">
        <f>IF(Tabela135[[#This Row],[2]]="SSR",Tabela135[[#This Row],[6]]+Tabela135[[#This Row],[8]],0)</f>
        <v>0</v>
      </c>
      <c r="O20" s="63">
        <f>IF(Tabela135[[#This Row],[2]]="S",Tabela135[[#This Row],[5]]+Tabela135[[#This Row],[7]],0)</f>
        <v>0</v>
      </c>
      <c r="P20" s="63">
        <f>IF(Tabela135[[#This Row],[2]]="S",Tabela135[[#This Row],[6]]+Tabela135[[#This Row],[8]],0)</f>
        <v>0</v>
      </c>
      <c r="Q20" s="63">
        <f>IF(Tabela135[[#This Row],[2]]="M",Tabela135[[#This Row],[5]]+Tabela135[[#This Row],[7]],0)</f>
        <v>0</v>
      </c>
      <c r="R20" s="63">
        <f>IF(Tabela135[[#This Row],[2]]="M",Tabela135[[#This Row],[6]]+Tabela135[[#This Row],[8]],0)</f>
        <v>0</v>
      </c>
      <c r="S20" s="152">
        <f>IF(Tabela135[[#This Row],[2]]="Z",Tabela135[[#This Row],[5]]+Tabela135[[#This Row],[7]],0)</f>
        <v>0</v>
      </c>
      <c r="T20" s="152">
        <f>IF(Tabela135[[#This Row],[2]]="Z",Tabela135[[#This Row],[6]]+Tabela135[[#This Row],[8]],0)</f>
        <v>0</v>
      </c>
      <c r="U20" s="62">
        <f>IF(Tabela135[[#This Row],[2]]="DG",Tabela135[[#This Row],[5]]+Tabela135[[#This Row],[7]],0)</f>
        <v>0</v>
      </c>
      <c r="V20" s="64">
        <f>IF(Tabela135[[#This Row],[2]]="DG",Tabela135[[#This Row],[6]]+Tabela135[[#This Row],[8]],0)</f>
        <v>0</v>
      </c>
    </row>
    <row r="21" spans="1:22" ht="20.100000000000001" customHeight="1">
      <c r="A21" s="22">
        <f t="shared" si="1"/>
        <v>13</v>
      </c>
      <c r="B21" s="98"/>
      <c r="C21" s="11"/>
      <c r="D21" s="11"/>
      <c r="E21" s="17"/>
      <c r="F21" s="17"/>
      <c r="G21" s="17"/>
      <c r="H21" s="17"/>
      <c r="I21" s="58"/>
      <c r="J21" s="83"/>
      <c r="K21" s="62">
        <f>IF(Tabela135[[#This Row],[2]]="O",Tabela135[[#This Row],[5]]+Tabela135[[#This Row],[7]],0)</f>
        <v>0</v>
      </c>
      <c r="L21" s="63">
        <f>IF(Tabela135[[#This Row],[2]]="O",Tabela135[[#This Row],[6]]+Tabela135[[#This Row],[8]],0)</f>
        <v>0</v>
      </c>
      <c r="M21" s="63">
        <f>IF(Tabela135[[#This Row],[2]]="SSR",Tabela135[[#This Row],[5]]+Tabela135[[#This Row],[7]],0)</f>
        <v>0</v>
      </c>
      <c r="N21" s="63">
        <f>IF(Tabela135[[#This Row],[2]]="SSR",Tabela135[[#This Row],[6]]+Tabela135[[#This Row],[8]],0)</f>
        <v>0</v>
      </c>
      <c r="O21" s="63">
        <f>IF(Tabela135[[#This Row],[2]]="S",Tabela135[[#This Row],[5]]+Tabela135[[#This Row],[7]],0)</f>
        <v>0</v>
      </c>
      <c r="P21" s="63">
        <f>IF(Tabela135[[#This Row],[2]]="S",Tabela135[[#This Row],[6]]+Tabela135[[#This Row],[8]],0)</f>
        <v>0</v>
      </c>
      <c r="Q21" s="63">
        <f>IF(Tabela135[[#This Row],[2]]="M",Tabela135[[#This Row],[5]]+Tabela135[[#This Row],[7]],0)</f>
        <v>0</v>
      </c>
      <c r="R21" s="63">
        <f>IF(Tabela135[[#This Row],[2]]="M",Tabela135[[#This Row],[6]]+Tabela135[[#This Row],[8]],0)</f>
        <v>0</v>
      </c>
      <c r="S21" s="152">
        <f>IF(Tabela135[[#This Row],[2]]="Z",Tabela135[[#This Row],[5]]+Tabela135[[#This Row],[7]],0)</f>
        <v>0</v>
      </c>
      <c r="T21" s="152">
        <f>IF(Tabela135[[#This Row],[2]]="Z",Tabela135[[#This Row],[6]]+Tabela135[[#This Row],[8]],0)</f>
        <v>0</v>
      </c>
      <c r="U21" s="62">
        <f>IF(Tabela135[[#This Row],[2]]="DG",Tabela135[[#This Row],[5]]+Tabela135[[#This Row],[7]],0)</f>
        <v>0</v>
      </c>
      <c r="V21" s="64">
        <f>IF(Tabela135[[#This Row],[2]]="DG",Tabela135[[#This Row],[6]]+Tabela135[[#This Row],[8]],0)</f>
        <v>0</v>
      </c>
    </row>
    <row r="22" spans="1:22" ht="20.100000000000001" customHeight="1">
      <c r="A22" s="22">
        <f t="shared" si="1"/>
        <v>14</v>
      </c>
      <c r="B22" s="98"/>
      <c r="C22" s="11"/>
      <c r="D22" s="11"/>
      <c r="E22" s="17"/>
      <c r="F22" s="17"/>
      <c r="G22" s="17"/>
      <c r="H22" s="17"/>
      <c r="I22" s="58"/>
      <c r="J22" s="83"/>
      <c r="K22" s="62">
        <f>IF(Tabela135[[#This Row],[2]]="O",Tabela135[[#This Row],[5]]+Tabela135[[#This Row],[7]],0)</f>
        <v>0</v>
      </c>
      <c r="L22" s="63">
        <f>IF(Tabela135[[#This Row],[2]]="O",Tabela135[[#This Row],[6]]+Tabela135[[#This Row],[8]],0)</f>
        <v>0</v>
      </c>
      <c r="M22" s="63">
        <f>IF(Tabela135[[#This Row],[2]]="SSR",Tabela135[[#This Row],[5]]+Tabela135[[#This Row],[7]],0)</f>
        <v>0</v>
      </c>
      <c r="N22" s="63">
        <f>IF(Tabela135[[#This Row],[2]]="SSR",Tabela135[[#This Row],[6]]+Tabela135[[#This Row],[8]],0)</f>
        <v>0</v>
      </c>
      <c r="O22" s="63">
        <f>IF(Tabela135[[#This Row],[2]]="S",Tabela135[[#This Row],[5]]+Tabela135[[#This Row],[7]],0)</f>
        <v>0</v>
      </c>
      <c r="P22" s="63">
        <f>IF(Tabela135[[#This Row],[2]]="S",Tabela135[[#This Row],[6]]+Tabela135[[#This Row],[8]],0)</f>
        <v>0</v>
      </c>
      <c r="Q22" s="63">
        <f>IF(Tabela135[[#This Row],[2]]="M",Tabela135[[#This Row],[5]]+Tabela135[[#This Row],[7]],0)</f>
        <v>0</v>
      </c>
      <c r="R22" s="63">
        <f>IF(Tabela135[[#This Row],[2]]="M",Tabela135[[#This Row],[6]]+Tabela135[[#This Row],[8]],0)</f>
        <v>0</v>
      </c>
      <c r="S22" s="152">
        <f>IF(Tabela135[[#This Row],[2]]="Z",Tabela135[[#This Row],[5]]+Tabela135[[#This Row],[7]],0)</f>
        <v>0</v>
      </c>
      <c r="T22" s="152">
        <f>IF(Tabela135[[#This Row],[2]]="Z",Tabela135[[#This Row],[6]]+Tabela135[[#This Row],[8]],0)</f>
        <v>0</v>
      </c>
      <c r="U22" s="62">
        <f>IF(Tabela135[[#This Row],[2]]="DG",Tabela135[[#This Row],[5]]+Tabela135[[#This Row],[7]],0)</f>
        <v>0</v>
      </c>
      <c r="V22" s="64">
        <f>IF(Tabela135[[#This Row],[2]]="DG",Tabela135[[#This Row],[6]]+Tabela135[[#This Row],[8]],0)</f>
        <v>0</v>
      </c>
    </row>
    <row r="23" spans="1:22" ht="20.100000000000001" customHeight="1">
      <c r="A23" s="22">
        <f t="shared" si="1"/>
        <v>15</v>
      </c>
      <c r="B23" s="98"/>
      <c r="C23" s="11"/>
      <c r="D23" s="11"/>
      <c r="E23" s="17"/>
      <c r="F23" s="17"/>
      <c r="G23" s="17"/>
      <c r="H23" s="17"/>
      <c r="I23" s="58"/>
      <c r="J23" s="83"/>
      <c r="K23" s="62">
        <f>IF(Tabela135[[#This Row],[2]]="O",Tabela135[[#This Row],[5]]+Tabela135[[#This Row],[7]],0)</f>
        <v>0</v>
      </c>
      <c r="L23" s="63">
        <f>IF(Tabela135[[#This Row],[2]]="O",Tabela135[[#This Row],[6]]+Tabela135[[#This Row],[8]],0)</f>
        <v>0</v>
      </c>
      <c r="M23" s="63">
        <f>IF(Tabela135[[#This Row],[2]]="SSR",Tabela135[[#This Row],[5]]+Tabela135[[#This Row],[7]],0)</f>
        <v>0</v>
      </c>
      <c r="N23" s="63">
        <f>IF(Tabela135[[#This Row],[2]]="SSR",Tabela135[[#This Row],[6]]+Tabela135[[#This Row],[8]],0)</f>
        <v>0</v>
      </c>
      <c r="O23" s="63">
        <f>IF(Tabela135[[#This Row],[2]]="S",Tabela135[[#This Row],[5]]+Tabela135[[#This Row],[7]],0)</f>
        <v>0</v>
      </c>
      <c r="P23" s="63">
        <f>IF(Tabela135[[#This Row],[2]]="S",Tabela135[[#This Row],[6]]+Tabela135[[#This Row],[8]],0)</f>
        <v>0</v>
      </c>
      <c r="Q23" s="63">
        <f>IF(Tabela135[[#This Row],[2]]="M",Tabela135[[#This Row],[5]]+Tabela135[[#This Row],[7]],0)</f>
        <v>0</v>
      </c>
      <c r="R23" s="63">
        <f>IF(Tabela135[[#This Row],[2]]="M",Tabela135[[#This Row],[6]]+Tabela135[[#This Row],[8]],0)</f>
        <v>0</v>
      </c>
      <c r="S23" s="152">
        <f>IF(Tabela135[[#This Row],[2]]="Z",Tabela135[[#This Row],[5]]+Tabela135[[#This Row],[7]],0)</f>
        <v>0</v>
      </c>
      <c r="T23" s="152">
        <f>IF(Tabela135[[#This Row],[2]]="Z",Tabela135[[#This Row],[6]]+Tabela135[[#This Row],[8]],0)</f>
        <v>0</v>
      </c>
      <c r="U23" s="62">
        <f>IF(Tabela135[[#This Row],[2]]="DG",Tabela135[[#This Row],[5]]+Tabela135[[#This Row],[7]],0)</f>
        <v>0</v>
      </c>
      <c r="V23" s="64">
        <f>IF(Tabela135[[#This Row],[2]]="DG",Tabela135[[#This Row],[6]]+Tabela135[[#This Row],[8]],0)</f>
        <v>0</v>
      </c>
    </row>
    <row r="24" spans="1:22" ht="20.100000000000001" customHeight="1">
      <c r="A24" s="22">
        <f t="shared" si="1"/>
        <v>16</v>
      </c>
      <c r="B24" s="98"/>
      <c r="C24" s="11"/>
      <c r="D24" s="11"/>
      <c r="E24" s="17"/>
      <c r="F24" s="17"/>
      <c r="G24" s="17"/>
      <c r="H24" s="17"/>
      <c r="I24" s="58"/>
      <c r="J24" s="83"/>
      <c r="K24" s="62">
        <f>IF(Tabela135[[#This Row],[2]]="O",Tabela135[[#This Row],[5]]+Tabela135[[#This Row],[7]],0)</f>
        <v>0</v>
      </c>
      <c r="L24" s="63">
        <f>IF(Tabela135[[#This Row],[2]]="O",Tabela135[[#This Row],[6]]+Tabela135[[#This Row],[8]],0)</f>
        <v>0</v>
      </c>
      <c r="M24" s="63">
        <f>IF(Tabela135[[#This Row],[2]]="SSR",Tabela135[[#This Row],[5]]+Tabela135[[#This Row],[7]],0)</f>
        <v>0</v>
      </c>
      <c r="N24" s="63">
        <f>IF(Tabela135[[#This Row],[2]]="SSR",Tabela135[[#This Row],[6]]+Tabela135[[#This Row],[8]],0)</f>
        <v>0</v>
      </c>
      <c r="O24" s="63">
        <f>IF(Tabela135[[#This Row],[2]]="S",Tabela135[[#This Row],[5]]+Tabela135[[#This Row],[7]],0)</f>
        <v>0</v>
      </c>
      <c r="P24" s="63">
        <f>IF(Tabela135[[#This Row],[2]]="S",Tabela135[[#This Row],[6]]+Tabela135[[#This Row],[8]],0)</f>
        <v>0</v>
      </c>
      <c r="Q24" s="63">
        <f>IF(Tabela135[[#This Row],[2]]="M",Tabela135[[#This Row],[5]]+Tabela135[[#This Row],[7]],0)</f>
        <v>0</v>
      </c>
      <c r="R24" s="63">
        <f>IF(Tabela135[[#This Row],[2]]="M",Tabela135[[#This Row],[6]]+Tabela135[[#This Row],[8]],0)</f>
        <v>0</v>
      </c>
      <c r="S24" s="152">
        <f>IF(Tabela135[[#This Row],[2]]="Z",Tabela135[[#This Row],[5]]+Tabela135[[#This Row],[7]],0)</f>
        <v>0</v>
      </c>
      <c r="T24" s="152">
        <f>IF(Tabela135[[#This Row],[2]]="Z",Tabela135[[#This Row],[6]]+Tabela135[[#This Row],[8]],0)</f>
        <v>0</v>
      </c>
      <c r="U24" s="62">
        <f>IF(Tabela135[[#This Row],[2]]="DG",Tabela135[[#This Row],[5]]+Tabela135[[#This Row],[7]],0)</f>
        <v>0</v>
      </c>
      <c r="V24" s="64">
        <f>IF(Tabela135[[#This Row],[2]]="DG",Tabela135[[#This Row],[6]]+Tabela135[[#This Row],[8]],0)</f>
        <v>0</v>
      </c>
    </row>
    <row r="25" spans="1:22" ht="20.100000000000001" customHeight="1">
      <c r="A25" s="22">
        <f t="shared" si="1"/>
        <v>17</v>
      </c>
      <c r="B25" s="98"/>
      <c r="C25" s="11"/>
      <c r="D25" s="11"/>
      <c r="E25" s="17"/>
      <c r="F25" s="17"/>
      <c r="G25" s="17"/>
      <c r="H25" s="17"/>
      <c r="I25" s="58"/>
      <c r="J25" s="83"/>
      <c r="K25" s="62">
        <f>IF(Tabela135[[#This Row],[2]]="O",Tabela135[[#This Row],[5]]+Tabela135[[#This Row],[7]],0)</f>
        <v>0</v>
      </c>
      <c r="L25" s="63">
        <f>IF(Tabela135[[#This Row],[2]]="O",Tabela135[[#This Row],[6]]+Tabela135[[#This Row],[8]],0)</f>
        <v>0</v>
      </c>
      <c r="M25" s="63">
        <f>IF(Tabela135[[#This Row],[2]]="SSR",Tabela135[[#This Row],[5]]+Tabela135[[#This Row],[7]],0)</f>
        <v>0</v>
      </c>
      <c r="N25" s="63">
        <f>IF(Tabela135[[#This Row],[2]]="SSR",Tabela135[[#This Row],[6]]+Tabela135[[#This Row],[8]],0)</f>
        <v>0</v>
      </c>
      <c r="O25" s="63">
        <f>IF(Tabela135[[#This Row],[2]]="S",Tabela135[[#This Row],[5]]+Tabela135[[#This Row],[7]],0)</f>
        <v>0</v>
      </c>
      <c r="P25" s="63">
        <f>IF(Tabela135[[#This Row],[2]]="S",Tabela135[[#This Row],[6]]+Tabela135[[#This Row],[8]],0)</f>
        <v>0</v>
      </c>
      <c r="Q25" s="63">
        <f>IF(Tabela135[[#This Row],[2]]="M",Tabela135[[#This Row],[5]]+Tabela135[[#This Row],[7]],0)</f>
        <v>0</v>
      </c>
      <c r="R25" s="63">
        <f>IF(Tabela135[[#This Row],[2]]="M",Tabela135[[#This Row],[6]]+Tabela135[[#This Row],[8]],0)</f>
        <v>0</v>
      </c>
      <c r="S25" s="152">
        <f>IF(Tabela135[[#This Row],[2]]="Z",Tabela135[[#This Row],[5]]+Tabela135[[#This Row],[7]],0)</f>
        <v>0</v>
      </c>
      <c r="T25" s="152">
        <f>IF(Tabela135[[#This Row],[2]]="Z",Tabela135[[#This Row],[6]]+Tabela135[[#This Row],[8]],0)</f>
        <v>0</v>
      </c>
      <c r="U25" s="62">
        <f>IF(Tabela135[[#This Row],[2]]="DG",Tabela135[[#This Row],[5]]+Tabela135[[#This Row],[7]],0)</f>
        <v>0</v>
      </c>
      <c r="V25" s="64">
        <f>IF(Tabela135[[#This Row],[2]]="DG",Tabela135[[#This Row],[6]]+Tabela135[[#This Row],[8]],0)</f>
        <v>0</v>
      </c>
    </row>
    <row r="26" spans="1:22" ht="20.100000000000001" customHeight="1">
      <c r="A26" s="22">
        <f t="shared" si="1"/>
        <v>18</v>
      </c>
      <c r="B26" s="98"/>
      <c r="C26" s="11"/>
      <c r="D26" s="11"/>
      <c r="E26" s="17"/>
      <c r="F26" s="17"/>
      <c r="G26" s="17"/>
      <c r="H26" s="17"/>
      <c r="I26" s="58"/>
      <c r="J26" s="83"/>
      <c r="K26" s="62">
        <f>IF(Tabela135[[#This Row],[2]]="O",Tabela135[[#This Row],[5]]+Tabela135[[#This Row],[7]],0)</f>
        <v>0</v>
      </c>
      <c r="L26" s="63">
        <f>IF(Tabela135[[#This Row],[2]]="O",Tabela135[[#This Row],[6]]+Tabela135[[#This Row],[8]],0)</f>
        <v>0</v>
      </c>
      <c r="M26" s="63">
        <f>IF(Tabela135[[#This Row],[2]]="SSR",Tabela135[[#This Row],[5]]+Tabela135[[#This Row],[7]],0)</f>
        <v>0</v>
      </c>
      <c r="N26" s="63">
        <f>IF(Tabela135[[#This Row],[2]]="SSR",Tabela135[[#This Row],[6]]+Tabela135[[#This Row],[8]],0)</f>
        <v>0</v>
      </c>
      <c r="O26" s="63">
        <f>IF(Tabela135[[#This Row],[2]]="S",Tabela135[[#This Row],[5]]+Tabela135[[#This Row],[7]],0)</f>
        <v>0</v>
      </c>
      <c r="P26" s="63">
        <f>IF(Tabela135[[#This Row],[2]]="S",Tabela135[[#This Row],[6]]+Tabela135[[#This Row],[8]],0)</f>
        <v>0</v>
      </c>
      <c r="Q26" s="63">
        <f>IF(Tabela135[[#This Row],[2]]="M",Tabela135[[#This Row],[5]]+Tabela135[[#This Row],[7]],0)</f>
        <v>0</v>
      </c>
      <c r="R26" s="63">
        <f>IF(Tabela135[[#This Row],[2]]="M",Tabela135[[#This Row],[6]]+Tabela135[[#This Row],[8]],0)</f>
        <v>0</v>
      </c>
      <c r="S26" s="152">
        <f>IF(Tabela135[[#This Row],[2]]="Z",Tabela135[[#This Row],[5]]+Tabela135[[#This Row],[7]],0)</f>
        <v>0</v>
      </c>
      <c r="T26" s="152">
        <f>IF(Tabela135[[#This Row],[2]]="Z",Tabela135[[#This Row],[6]]+Tabela135[[#This Row],[8]],0)</f>
        <v>0</v>
      </c>
      <c r="U26" s="62">
        <f>IF(Tabela135[[#This Row],[2]]="DG",Tabela135[[#This Row],[5]]+Tabela135[[#This Row],[7]],0)</f>
        <v>0</v>
      </c>
      <c r="V26" s="64">
        <f>IF(Tabela135[[#This Row],[2]]="DG",Tabela135[[#This Row],[6]]+Tabela135[[#This Row],[8]],0)</f>
        <v>0</v>
      </c>
    </row>
    <row r="27" spans="1:22" ht="20.100000000000001" customHeight="1">
      <c r="A27" s="22">
        <f t="shared" si="1"/>
        <v>19</v>
      </c>
      <c r="B27" s="98"/>
      <c r="C27" s="11"/>
      <c r="D27" s="11"/>
      <c r="E27" s="17"/>
      <c r="F27" s="17"/>
      <c r="G27" s="17"/>
      <c r="H27" s="17"/>
      <c r="I27" s="58"/>
      <c r="J27" s="83"/>
      <c r="K27" s="62">
        <f>IF(Tabela135[[#This Row],[2]]="O",Tabela135[[#This Row],[5]]+Tabela135[[#This Row],[7]],0)</f>
        <v>0</v>
      </c>
      <c r="L27" s="63">
        <f>IF(Tabela135[[#This Row],[2]]="O",Tabela135[[#This Row],[6]]+Tabela135[[#This Row],[8]],0)</f>
        <v>0</v>
      </c>
      <c r="M27" s="63">
        <f>IF(Tabela135[[#This Row],[2]]="SSR",Tabela135[[#This Row],[5]]+Tabela135[[#This Row],[7]],0)</f>
        <v>0</v>
      </c>
      <c r="N27" s="63">
        <f>IF(Tabela135[[#This Row],[2]]="SSR",Tabela135[[#This Row],[6]]+Tabela135[[#This Row],[8]],0)</f>
        <v>0</v>
      </c>
      <c r="O27" s="63">
        <f>IF(Tabela135[[#This Row],[2]]="S",Tabela135[[#This Row],[5]]+Tabela135[[#This Row],[7]],0)</f>
        <v>0</v>
      </c>
      <c r="P27" s="63">
        <f>IF(Tabela135[[#This Row],[2]]="S",Tabela135[[#This Row],[6]]+Tabela135[[#This Row],[8]],0)</f>
        <v>0</v>
      </c>
      <c r="Q27" s="63">
        <f>IF(Tabela135[[#This Row],[2]]="M",Tabela135[[#This Row],[5]]+Tabela135[[#This Row],[7]],0)</f>
        <v>0</v>
      </c>
      <c r="R27" s="63">
        <f>IF(Tabela135[[#This Row],[2]]="M",Tabela135[[#This Row],[6]]+Tabela135[[#This Row],[8]],0)</f>
        <v>0</v>
      </c>
      <c r="S27" s="152">
        <f>IF(Tabela135[[#This Row],[2]]="Z",Tabela135[[#This Row],[5]]+Tabela135[[#This Row],[7]],0)</f>
        <v>0</v>
      </c>
      <c r="T27" s="152">
        <f>IF(Tabela135[[#This Row],[2]]="Z",Tabela135[[#This Row],[6]]+Tabela135[[#This Row],[8]],0)</f>
        <v>0</v>
      </c>
      <c r="U27" s="62">
        <f>IF(Tabela135[[#This Row],[2]]="DG",Tabela135[[#This Row],[5]]+Tabela135[[#This Row],[7]],0)</f>
        <v>0</v>
      </c>
      <c r="V27" s="64">
        <f>IF(Tabela135[[#This Row],[2]]="DG",Tabela135[[#This Row],[6]]+Tabela135[[#This Row],[8]],0)</f>
        <v>0</v>
      </c>
    </row>
    <row r="28" spans="1:22" ht="20.100000000000001" customHeight="1">
      <c r="A28" s="22">
        <f t="shared" si="1"/>
        <v>20</v>
      </c>
      <c r="B28" s="98"/>
      <c r="C28" s="11"/>
      <c r="D28" s="11"/>
      <c r="E28" s="17"/>
      <c r="F28" s="17"/>
      <c r="G28" s="17"/>
      <c r="H28" s="17"/>
      <c r="I28" s="58"/>
      <c r="J28" s="83"/>
      <c r="K28" s="62">
        <f>IF(Tabela135[[#This Row],[2]]="O",Tabela135[[#This Row],[5]]+Tabela135[[#This Row],[7]],0)</f>
        <v>0</v>
      </c>
      <c r="L28" s="63">
        <f>IF(Tabela135[[#This Row],[2]]="O",Tabela135[[#This Row],[6]]+Tabela135[[#This Row],[8]],0)</f>
        <v>0</v>
      </c>
      <c r="M28" s="63">
        <f>IF(Tabela135[[#This Row],[2]]="SSR",Tabela135[[#This Row],[5]]+Tabela135[[#This Row],[7]],0)</f>
        <v>0</v>
      </c>
      <c r="N28" s="63">
        <f>IF(Tabela135[[#This Row],[2]]="SSR",Tabela135[[#This Row],[6]]+Tabela135[[#This Row],[8]],0)</f>
        <v>0</v>
      </c>
      <c r="O28" s="63">
        <f>IF(Tabela135[[#This Row],[2]]="S",Tabela135[[#This Row],[5]]+Tabela135[[#This Row],[7]],0)</f>
        <v>0</v>
      </c>
      <c r="P28" s="63">
        <f>IF(Tabela135[[#This Row],[2]]="S",Tabela135[[#This Row],[6]]+Tabela135[[#This Row],[8]],0)</f>
        <v>0</v>
      </c>
      <c r="Q28" s="63">
        <f>IF(Tabela135[[#This Row],[2]]="M",Tabela135[[#This Row],[5]]+Tabela135[[#This Row],[7]],0)</f>
        <v>0</v>
      </c>
      <c r="R28" s="63">
        <f>IF(Tabela135[[#This Row],[2]]="M",Tabela135[[#This Row],[6]]+Tabela135[[#This Row],[8]],0)</f>
        <v>0</v>
      </c>
      <c r="S28" s="152">
        <f>IF(Tabela135[[#This Row],[2]]="Z",Tabela135[[#This Row],[5]]+Tabela135[[#This Row],[7]],0)</f>
        <v>0</v>
      </c>
      <c r="T28" s="152">
        <f>IF(Tabela135[[#This Row],[2]]="Z",Tabela135[[#This Row],[6]]+Tabela135[[#This Row],[8]],0)</f>
        <v>0</v>
      </c>
      <c r="U28" s="62">
        <f>IF(Tabela135[[#This Row],[2]]="DG",Tabela135[[#This Row],[5]]+Tabela135[[#This Row],[7]],0)</f>
        <v>0</v>
      </c>
      <c r="V28" s="64">
        <f>IF(Tabela135[[#This Row],[2]]="DG",Tabela135[[#This Row],[6]]+Tabela135[[#This Row],[8]],0)</f>
        <v>0</v>
      </c>
    </row>
    <row r="29" spans="1:22" ht="20.100000000000001" customHeight="1">
      <c r="A29" s="22">
        <f t="shared" si="1"/>
        <v>21</v>
      </c>
      <c r="B29" s="98"/>
      <c r="C29" s="11"/>
      <c r="D29" s="11"/>
      <c r="E29" s="17"/>
      <c r="F29" s="17"/>
      <c r="G29" s="17"/>
      <c r="H29" s="17"/>
      <c r="I29" s="58"/>
      <c r="J29" s="83"/>
      <c r="K29" s="62">
        <f>IF(Tabela135[[#This Row],[2]]="O",Tabela135[[#This Row],[5]]+Tabela135[[#This Row],[7]],0)</f>
        <v>0</v>
      </c>
      <c r="L29" s="63">
        <f>IF(Tabela135[[#This Row],[2]]="O",Tabela135[[#This Row],[6]]+Tabela135[[#This Row],[8]],0)</f>
        <v>0</v>
      </c>
      <c r="M29" s="63">
        <f>IF(Tabela135[[#This Row],[2]]="SSR",Tabela135[[#This Row],[5]]+Tabela135[[#This Row],[7]],0)</f>
        <v>0</v>
      </c>
      <c r="N29" s="63">
        <f>IF(Tabela135[[#This Row],[2]]="SSR",Tabela135[[#This Row],[6]]+Tabela135[[#This Row],[8]],0)</f>
        <v>0</v>
      </c>
      <c r="O29" s="63">
        <f>IF(Tabela135[[#This Row],[2]]="S",Tabela135[[#This Row],[5]]+Tabela135[[#This Row],[7]],0)</f>
        <v>0</v>
      </c>
      <c r="P29" s="63">
        <f>IF(Tabela135[[#This Row],[2]]="S",Tabela135[[#This Row],[6]]+Tabela135[[#This Row],[8]],0)</f>
        <v>0</v>
      </c>
      <c r="Q29" s="63">
        <f>IF(Tabela135[[#This Row],[2]]="M",Tabela135[[#This Row],[5]]+Tabela135[[#This Row],[7]],0)</f>
        <v>0</v>
      </c>
      <c r="R29" s="63">
        <f>IF(Tabela135[[#This Row],[2]]="M",Tabela135[[#This Row],[6]]+Tabela135[[#This Row],[8]],0)</f>
        <v>0</v>
      </c>
      <c r="S29" s="152">
        <f>IF(Tabela135[[#This Row],[2]]="Z",Tabela135[[#This Row],[5]]+Tabela135[[#This Row],[7]],0)</f>
        <v>0</v>
      </c>
      <c r="T29" s="152">
        <f>IF(Tabela135[[#This Row],[2]]="Z",Tabela135[[#This Row],[6]]+Tabela135[[#This Row],[8]],0)</f>
        <v>0</v>
      </c>
      <c r="U29" s="62">
        <f>IF(Tabela135[[#This Row],[2]]="DG",Tabela135[[#This Row],[5]]+Tabela135[[#This Row],[7]],0)</f>
        <v>0</v>
      </c>
      <c r="V29" s="64">
        <f>IF(Tabela135[[#This Row],[2]]="DG",Tabela135[[#This Row],[6]]+Tabela135[[#This Row],[8]],0)</f>
        <v>0</v>
      </c>
    </row>
    <row r="30" spans="1:22" ht="20.100000000000001" customHeight="1">
      <c r="A30" s="22">
        <f t="shared" si="1"/>
        <v>22</v>
      </c>
      <c r="B30" s="98"/>
      <c r="C30" s="11"/>
      <c r="D30" s="11"/>
      <c r="E30" s="17"/>
      <c r="F30" s="17"/>
      <c r="G30" s="17"/>
      <c r="H30" s="17"/>
      <c r="I30" s="58"/>
      <c r="J30" s="83"/>
      <c r="K30" s="62">
        <f>IF(Tabela135[[#This Row],[2]]="O",Tabela135[[#This Row],[5]]+Tabela135[[#This Row],[7]],0)</f>
        <v>0</v>
      </c>
      <c r="L30" s="63">
        <f>IF(Tabela135[[#This Row],[2]]="O",Tabela135[[#This Row],[6]]+Tabela135[[#This Row],[8]],0)</f>
        <v>0</v>
      </c>
      <c r="M30" s="63">
        <f>IF(Tabela135[[#This Row],[2]]="SSR",Tabela135[[#This Row],[5]]+Tabela135[[#This Row],[7]],0)</f>
        <v>0</v>
      </c>
      <c r="N30" s="63">
        <f>IF(Tabela135[[#This Row],[2]]="SSR",Tabela135[[#This Row],[6]]+Tabela135[[#This Row],[8]],0)</f>
        <v>0</v>
      </c>
      <c r="O30" s="63">
        <f>IF(Tabela135[[#This Row],[2]]="S",Tabela135[[#This Row],[5]]+Tabela135[[#This Row],[7]],0)</f>
        <v>0</v>
      </c>
      <c r="P30" s="63">
        <f>IF(Tabela135[[#This Row],[2]]="S",Tabela135[[#This Row],[6]]+Tabela135[[#This Row],[8]],0)</f>
        <v>0</v>
      </c>
      <c r="Q30" s="63">
        <f>IF(Tabela135[[#This Row],[2]]="M",Tabela135[[#This Row],[5]]+Tabela135[[#This Row],[7]],0)</f>
        <v>0</v>
      </c>
      <c r="R30" s="63">
        <f>IF(Tabela135[[#This Row],[2]]="M",Tabela135[[#This Row],[6]]+Tabela135[[#This Row],[8]],0)</f>
        <v>0</v>
      </c>
      <c r="S30" s="152">
        <f>IF(Tabela135[[#This Row],[2]]="Z",Tabela135[[#This Row],[5]]+Tabela135[[#This Row],[7]],0)</f>
        <v>0</v>
      </c>
      <c r="T30" s="152">
        <f>IF(Tabela135[[#This Row],[2]]="Z",Tabela135[[#This Row],[6]]+Tabela135[[#This Row],[8]],0)</f>
        <v>0</v>
      </c>
      <c r="U30" s="62">
        <f>IF(Tabela135[[#This Row],[2]]="DG",Tabela135[[#This Row],[5]]+Tabela135[[#This Row],[7]],0)</f>
        <v>0</v>
      </c>
      <c r="V30" s="64">
        <f>IF(Tabela135[[#This Row],[2]]="DG",Tabela135[[#This Row],[6]]+Tabela135[[#This Row],[8]],0)</f>
        <v>0</v>
      </c>
    </row>
    <row r="31" spans="1:22" ht="20.100000000000001" customHeight="1">
      <c r="A31" s="22">
        <f t="shared" si="1"/>
        <v>23</v>
      </c>
      <c r="B31" s="98"/>
      <c r="C31" s="11"/>
      <c r="D31" s="11"/>
      <c r="E31" s="17"/>
      <c r="F31" s="17"/>
      <c r="G31" s="17"/>
      <c r="H31" s="17"/>
      <c r="I31" s="58"/>
      <c r="J31" s="83"/>
      <c r="K31" s="62">
        <f>IF(Tabela135[[#This Row],[2]]="O",Tabela135[[#This Row],[5]]+Tabela135[[#This Row],[7]],0)</f>
        <v>0</v>
      </c>
      <c r="L31" s="63">
        <f>IF(Tabela135[[#This Row],[2]]="O",Tabela135[[#This Row],[6]]+Tabela135[[#This Row],[8]],0)</f>
        <v>0</v>
      </c>
      <c r="M31" s="63">
        <f>IF(Tabela135[[#This Row],[2]]="SSR",Tabela135[[#This Row],[5]]+Tabela135[[#This Row],[7]],0)</f>
        <v>0</v>
      </c>
      <c r="N31" s="63">
        <f>IF(Tabela135[[#This Row],[2]]="SSR",Tabela135[[#This Row],[6]]+Tabela135[[#This Row],[8]],0)</f>
        <v>0</v>
      </c>
      <c r="O31" s="63">
        <f>IF(Tabela135[[#This Row],[2]]="S",Tabela135[[#This Row],[5]]+Tabela135[[#This Row],[7]],0)</f>
        <v>0</v>
      </c>
      <c r="P31" s="63">
        <f>IF(Tabela135[[#This Row],[2]]="S",Tabela135[[#This Row],[6]]+Tabela135[[#This Row],[8]],0)</f>
        <v>0</v>
      </c>
      <c r="Q31" s="63">
        <f>IF(Tabela135[[#This Row],[2]]="M",Tabela135[[#This Row],[5]]+Tabela135[[#This Row],[7]],0)</f>
        <v>0</v>
      </c>
      <c r="R31" s="63">
        <f>IF(Tabela135[[#This Row],[2]]="M",Tabela135[[#This Row],[6]]+Tabela135[[#This Row],[8]],0)</f>
        <v>0</v>
      </c>
      <c r="S31" s="152">
        <f>IF(Tabela135[[#This Row],[2]]="Z",Tabela135[[#This Row],[5]]+Tabela135[[#This Row],[7]],0)</f>
        <v>0</v>
      </c>
      <c r="T31" s="152">
        <f>IF(Tabela135[[#This Row],[2]]="Z",Tabela135[[#This Row],[6]]+Tabela135[[#This Row],[8]],0)</f>
        <v>0</v>
      </c>
      <c r="U31" s="62">
        <f>IF(Tabela135[[#This Row],[2]]="DG",Tabela135[[#This Row],[5]]+Tabela135[[#This Row],[7]],0)</f>
        <v>0</v>
      </c>
      <c r="V31" s="64">
        <f>IF(Tabela135[[#This Row],[2]]="DG",Tabela135[[#This Row],[6]]+Tabela135[[#This Row],[8]],0)</f>
        <v>0</v>
      </c>
    </row>
    <row r="32" spans="1:22" ht="20.100000000000001" customHeight="1">
      <c r="A32" s="22">
        <f t="shared" si="1"/>
        <v>24</v>
      </c>
      <c r="B32" s="98"/>
      <c r="C32" s="11"/>
      <c r="D32" s="11"/>
      <c r="E32" s="23"/>
      <c r="F32" s="23"/>
      <c r="G32" s="23"/>
      <c r="H32" s="23"/>
      <c r="I32" s="58"/>
      <c r="J32" s="83"/>
      <c r="K32" s="62">
        <f>IF(Tabela135[[#This Row],[2]]="O",Tabela135[[#This Row],[5]]+Tabela135[[#This Row],[7]],0)</f>
        <v>0</v>
      </c>
      <c r="L32" s="63">
        <f>IF(Tabela135[[#This Row],[2]]="O",Tabela135[[#This Row],[6]]+Tabela135[[#This Row],[8]],0)</f>
        <v>0</v>
      </c>
      <c r="M32" s="63">
        <f>IF(Tabela135[[#This Row],[2]]="SSR",Tabela135[[#This Row],[5]]+Tabela135[[#This Row],[7]],0)</f>
        <v>0</v>
      </c>
      <c r="N32" s="63">
        <f>IF(Tabela135[[#This Row],[2]]="SSR",Tabela135[[#This Row],[6]]+Tabela135[[#This Row],[8]],0)</f>
        <v>0</v>
      </c>
      <c r="O32" s="63">
        <f>IF(Tabela135[[#This Row],[2]]="S",Tabela135[[#This Row],[5]]+Tabela135[[#This Row],[7]],0)</f>
        <v>0</v>
      </c>
      <c r="P32" s="63">
        <f>IF(Tabela135[[#This Row],[2]]="S",Tabela135[[#This Row],[6]]+Tabela135[[#This Row],[8]],0)</f>
        <v>0</v>
      </c>
      <c r="Q32" s="63">
        <f>IF(Tabela135[[#This Row],[2]]="M",Tabela135[[#This Row],[5]]+Tabela135[[#This Row],[7]],0)</f>
        <v>0</v>
      </c>
      <c r="R32" s="63">
        <f>IF(Tabela135[[#This Row],[2]]="M",Tabela135[[#This Row],[6]]+Tabela135[[#This Row],[8]],0)</f>
        <v>0</v>
      </c>
      <c r="S32" s="152">
        <f>IF(Tabela135[[#This Row],[2]]="Z",Tabela135[[#This Row],[5]]+Tabela135[[#This Row],[7]],0)</f>
        <v>0</v>
      </c>
      <c r="T32" s="152">
        <f>IF(Tabela135[[#This Row],[2]]="Z",Tabela135[[#This Row],[6]]+Tabela135[[#This Row],[8]],0)</f>
        <v>0</v>
      </c>
      <c r="U32" s="62">
        <f>IF(Tabela135[[#This Row],[2]]="DG",Tabela135[[#This Row],[5]]+Tabela135[[#This Row],[7]],0)</f>
        <v>0</v>
      </c>
      <c r="V32" s="64">
        <f>IF(Tabela135[[#This Row],[2]]="DG",Tabela135[[#This Row],[6]]+Tabela135[[#This Row],[8]],0)</f>
        <v>0</v>
      </c>
    </row>
    <row r="33" spans="1:22" ht="20.100000000000001" customHeight="1" thickBot="1">
      <c r="A33" s="22">
        <v>25</v>
      </c>
      <c r="B33" s="98"/>
      <c r="C33" s="11"/>
      <c r="D33" s="11"/>
      <c r="E33" s="23"/>
      <c r="F33" s="23"/>
      <c r="G33" s="23"/>
      <c r="H33" s="23"/>
      <c r="I33" s="127"/>
      <c r="J33" s="128"/>
      <c r="K33" s="68">
        <f>IF(Tabela135[[#This Row],[2]]="O",Tabela135[[#This Row],[5]]+Tabela135[[#This Row],[7]],0)</f>
        <v>0</v>
      </c>
      <c r="L33" s="69">
        <f>IF(Tabela135[[#This Row],[2]]="O",Tabela135[[#This Row],[6]]+Tabela135[[#This Row],[8]],0)</f>
        <v>0</v>
      </c>
      <c r="M33" s="69">
        <f>IF(Tabela135[[#This Row],[2]]="SSR",Tabela135[[#This Row],[5]]+Tabela135[[#This Row],[7]],0)</f>
        <v>0</v>
      </c>
      <c r="N33" s="69">
        <f>IF(Tabela135[[#This Row],[2]]="SSR",Tabela135[[#This Row],[6]]+Tabela135[[#This Row],[8]],0)</f>
        <v>0</v>
      </c>
      <c r="O33" s="69">
        <f>IF(Tabela135[[#This Row],[2]]="S",Tabela135[[#This Row],[5]]+Tabela135[[#This Row],[7]],0)</f>
        <v>0</v>
      </c>
      <c r="P33" s="69">
        <f>IF(Tabela135[[#This Row],[2]]="S",Tabela135[[#This Row],[6]]+Tabela135[[#This Row],[8]],0)</f>
        <v>0</v>
      </c>
      <c r="Q33" s="69">
        <f>IF(Tabela135[[#This Row],[2]]="M",Tabela135[[#This Row],[5]]+Tabela135[[#This Row],[7]],0)</f>
        <v>0</v>
      </c>
      <c r="R33" s="69">
        <f>IF(Tabela135[[#This Row],[2]]="M",Tabela135[[#This Row],[6]]+Tabela135[[#This Row],[8]],0)</f>
        <v>0</v>
      </c>
      <c r="S33" s="153">
        <f>IF(Tabela135[[#This Row],[2]]="Z",Tabela135[[#This Row],[5]]+Tabela135[[#This Row],[7]],0)</f>
        <v>0</v>
      </c>
      <c r="T33" s="153">
        <f>IF(Tabela135[[#This Row],[2]]="Z",Tabela135[[#This Row],[6]]+Tabela135[[#This Row],[8]],0)</f>
        <v>0</v>
      </c>
      <c r="U33" s="68">
        <f>IF(Tabela135[[#This Row],[2]]="DG",Tabela135[[#This Row],[5]]+Tabela135[[#This Row],[7]],0)</f>
        <v>0</v>
      </c>
      <c r="V33" s="70">
        <f>IF(Tabela135[[#This Row],[2]]="DG",Tabela135[[#This Row],[6]]+Tabela135[[#This Row],[8]],0)</f>
        <v>0</v>
      </c>
    </row>
    <row r="34" spans="1:22" ht="20.100000000000001" customHeight="1" thickBot="1">
      <c r="A34" s="14"/>
      <c r="B34" s="99"/>
      <c r="C34" s="16"/>
      <c r="D34" s="41" t="s">
        <v>19</v>
      </c>
      <c r="E34" s="43">
        <f>SUBTOTAL(109,Tabela135[5])</f>
        <v>0</v>
      </c>
      <c r="F34" s="43">
        <f>SUBTOTAL(109,Tabela135[6])</f>
        <v>0</v>
      </c>
      <c r="G34" s="43">
        <f>SUBTOTAL(109,Tabela135[7])</f>
        <v>0</v>
      </c>
      <c r="H34" s="44">
        <f>SUBTOTAL(109,Tabela135[8])</f>
        <v>0</v>
      </c>
      <c r="I34" s="45" t="s">
        <v>38</v>
      </c>
      <c r="J34" s="60">
        <f ca="1">SUMIF(I9:J33,"p",J9:J33)</f>
        <v>0</v>
      </c>
      <c r="K34" s="141">
        <f t="shared" ref="K34:V34" si="2">SUM(K9:K33)</f>
        <v>0</v>
      </c>
      <c r="L34" s="136">
        <f t="shared" si="2"/>
        <v>0</v>
      </c>
      <c r="M34" s="136">
        <f t="shared" si="2"/>
        <v>0</v>
      </c>
      <c r="N34" s="136">
        <f t="shared" si="2"/>
        <v>0</v>
      </c>
      <c r="O34" s="136">
        <f t="shared" si="2"/>
        <v>0</v>
      </c>
      <c r="P34" s="114">
        <f t="shared" si="2"/>
        <v>0</v>
      </c>
      <c r="Q34" s="114">
        <f t="shared" si="2"/>
        <v>0</v>
      </c>
      <c r="R34" s="113">
        <f t="shared" si="2"/>
        <v>0</v>
      </c>
      <c r="S34" s="114">
        <f t="shared" si="2"/>
        <v>0</v>
      </c>
      <c r="T34" s="113">
        <f t="shared" si="2"/>
        <v>0</v>
      </c>
      <c r="U34" s="114">
        <f t="shared" si="2"/>
        <v>0</v>
      </c>
      <c r="V34" s="113">
        <f t="shared" si="2"/>
        <v>0</v>
      </c>
    </row>
    <row r="35" spans="1:22" ht="20.100000000000001" customHeight="1">
      <c r="C35" s="15"/>
      <c r="D35" s="42" t="s">
        <v>87</v>
      </c>
      <c r="E35" s="187">
        <f>E34-F34+E5</f>
        <v>0</v>
      </c>
      <c r="F35" s="187"/>
      <c r="G35" s="187">
        <f>G34-H34+G5</f>
        <v>0</v>
      </c>
      <c r="H35" s="241"/>
      <c r="I35" s="46" t="s">
        <v>39</v>
      </c>
      <c r="J35" s="134">
        <f ca="1">SUMIF(I9:J33,"z",J9:J33)</f>
        <v>0</v>
      </c>
      <c r="K35" s="225" t="s">
        <v>104</v>
      </c>
      <c r="L35" s="226"/>
      <c r="M35" s="227"/>
      <c r="N35" s="137" t="s">
        <v>5</v>
      </c>
      <c r="O35" s="139">
        <f>K34+M34+O34+Q34+S34</f>
        <v>0</v>
      </c>
    </row>
    <row r="36" spans="1:22" ht="20.100000000000001" customHeight="1" thickBot="1">
      <c r="C36" s="12"/>
      <c r="D36" s="47" t="s">
        <v>10</v>
      </c>
      <c r="E36" s="190">
        <f>G35+E35</f>
        <v>0</v>
      </c>
      <c r="F36" s="190"/>
      <c r="G36" s="190"/>
      <c r="H36" s="191"/>
      <c r="I36" s="126" t="s">
        <v>40</v>
      </c>
      <c r="J36" s="135">
        <f ca="1">J34-D3-J35+I5</f>
        <v>0</v>
      </c>
      <c r="K36" s="228"/>
      <c r="L36" s="229"/>
      <c r="M36" s="230"/>
      <c r="N36" s="138" t="s">
        <v>1</v>
      </c>
      <c r="O36" s="140">
        <f>L34+N34+P34+R34+T34</f>
        <v>0</v>
      </c>
    </row>
    <row r="37" spans="1:22" ht="15">
      <c r="C37" s="5" t="str">
        <f>IF(D37=0,"Rozliczono całkowicie",IF(D37&gt;0,"NADPŁATA","NIEDOPŁATA"))</f>
        <v>Rozliczono całkowicie</v>
      </c>
      <c r="D37" s="4">
        <f>(G10+(F11+H11)-D3+D5)</f>
        <v>0</v>
      </c>
      <c r="I37" s="3"/>
    </row>
    <row r="38" spans="1:22">
      <c r="C38" s="6" t="str">
        <f>IF(E10+G10=D3-(E9+G9),"Odpis procentowy na dobro koła wprowadzono poprawnie","Odpis procentowy na dobro koła wprowadzono błędnie")</f>
        <v>Odpis procentowy na dobro koła wprowadzono poprawnie</v>
      </c>
      <c r="D38" s="7"/>
      <c r="I38" s="3"/>
    </row>
    <row r="39" spans="1:22">
      <c r="C39" s="8" t="str">
        <f>IF(AND(ISNUMBER(E5),ISNUMBER(G5)),"Wprowadzono poprzedni okres poprawnie","UWAGA !!! Nie wprowadzono poprzedniego okresu w kasie lub banku")</f>
        <v>Wprowadzono poprzedni okres poprawnie</v>
      </c>
      <c r="D39" s="9"/>
      <c r="I39" s="3"/>
    </row>
    <row r="40" spans="1:22">
      <c r="C40" s="14" t="s">
        <v>6</v>
      </c>
      <c r="D40" s="2"/>
    </row>
    <row r="41" spans="1:22">
      <c r="D41" t="s">
        <v>21</v>
      </c>
      <c r="G41" t="s">
        <v>41</v>
      </c>
      <c r="J41" t="s">
        <v>42</v>
      </c>
    </row>
    <row r="42" spans="1:22">
      <c r="C42" s="13" t="s">
        <v>9</v>
      </c>
      <c r="D42" s="13"/>
    </row>
    <row r="43" spans="1:22">
      <c r="A43" s="13"/>
      <c r="B43" s="100"/>
      <c r="C43" s="13"/>
      <c r="D43" s="13"/>
    </row>
    <row r="44" spans="1:22">
      <c r="A44" s="13"/>
      <c r="B44" s="100"/>
      <c r="C44" s="13"/>
      <c r="D44" s="13"/>
    </row>
  </sheetData>
  <sheetProtection algorithmName="SHA-512" hashValue="AXQoen6k+9Jy02U6e/n2dSVHdgHcnOSvs/maztJhtkvuPlnBX/d7D8H4e8tGYGRKkvCv4NpkSrmLTupvhgQ4LQ==" saltValue="BeiwRXtju9MDQJJ1UEnABg==" spinCount="100000" sheet="1" objects="1" scenarios="1"/>
  <mergeCells count="28">
    <mergeCell ref="I3:J4"/>
    <mergeCell ref="I5:J6"/>
    <mergeCell ref="I8:J8"/>
    <mergeCell ref="E35:F35"/>
    <mergeCell ref="G35:H35"/>
    <mergeCell ref="E36:H36"/>
    <mergeCell ref="G5:H5"/>
    <mergeCell ref="E5:F5"/>
    <mergeCell ref="A6:A7"/>
    <mergeCell ref="C6:C7"/>
    <mergeCell ref="D6:D7"/>
    <mergeCell ref="E6:F6"/>
    <mergeCell ref="G6:H6"/>
    <mergeCell ref="B6:B7"/>
    <mergeCell ref="D1:H1"/>
    <mergeCell ref="D2:H2"/>
    <mergeCell ref="A3:A4"/>
    <mergeCell ref="C3:C4"/>
    <mergeCell ref="D3:D4"/>
    <mergeCell ref="E3:H4"/>
    <mergeCell ref="S6:T6"/>
    <mergeCell ref="U6:V6"/>
    <mergeCell ref="K3:V5"/>
    <mergeCell ref="K35:M36"/>
    <mergeCell ref="K6:L6"/>
    <mergeCell ref="M6:N6"/>
    <mergeCell ref="O6:P6"/>
    <mergeCell ref="Q6:R6"/>
  </mergeCells>
  <conditionalFormatting sqref="C37:C38">
    <cfRule type="containsText" dxfId="219" priority="8" operator="containsText" text="NIEDOPŁATA">
      <formula>NOT(ISERROR(SEARCH("NIEDOPŁATA",C37)))</formula>
    </cfRule>
    <cfRule type="containsText" dxfId="218" priority="9" operator="containsText" text="NADPŁATA">
      <formula>NOT(ISERROR(SEARCH("NADPŁATA",C37)))</formula>
    </cfRule>
    <cfRule type="containsText" dxfId="217" priority="10" operator="containsText" text="Rozliczono całkowicie">
      <formula>NOT(ISERROR(SEARCH("Rozliczono całkowicie",C37)))</formula>
    </cfRule>
    <cfRule type="containsText" dxfId="216" priority="11" operator="containsText" text="UWAGA">
      <formula>NOT(ISERROR(SEARCH("UWAGA",C37)))</formula>
    </cfRule>
    <cfRule type="containsText" dxfId="215" priority="12" operator="containsText" text="UWAGA">
      <formula>NOT(ISERROR(SEARCH("UWAGA",C37)))</formula>
    </cfRule>
  </conditionalFormatting>
  <conditionalFormatting sqref="C39 C42">
    <cfRule type="containsText" dxfId="214" priority="20" operator="containsText" text="Wprowadzono poprzedni okres poprawnie">
      <formula>NOT(ISERROR(SEARCH("Wprowadzono poprzedni okres poprawnie",C39)))</formula>
    </cfRule>
  </conditionalFormatting>
  <conditionalFormatting sqref="C38:D38">
    <cfRule type="containsText" dxfId="213" priority="6" operator="containsText" text="Odpis procentowy na dobro koła wprowadzono błędnie">
      <formula>NOT(ISERROR(SEARCH("Odpis procentowy na dobro koła wprowadzono błędnie",C38)))</formula>
    </cfRule>
    <cfRule type="containsText" dxfId="212" priority="7" operator="containsText" text="Odpis procentowy na dobro koła wprowadzono poprawnie">
      <formula>NOT(ISERROR(SEARCH("Odpis procentowy na dobro koła wprowadzono poprawnie",C38)))</formula>
    </cfRule>
  </conditionalFormatting>
  <conditionalFormatting sqref="D37">
    <cfRule type="cellIs" dxfId="211" priority="1" operator="greaterThan">
      <formula>0</formula>
    </cfRule>
    <cfRule type="cellIs" dxfId="210" priority="2" operator="lessThan">
      <formula>0</formula>
    </cfRule>
    <cfRule type="cellIs" dxfId="209" priority="3" operator="equal">
      <formula>0</formula>
    </cfRule>
    <cfRule type="containsText" dxfId="208" priority="4" operator="containsText" text="UWAGA">
      <formula>NOT(ISERROR(SEARCH("UWAGA",D37)))</formula>
    </cfRule>
    <cfRule type="containsText" dxfId="207" priority="5" operator="containsText" text="UWAGA">
      <formula>NOT(ISERROR(SEARCH("UWAGA",D37)))</formula>
    </cfRule>
  </conditionalFormatting>
  <conditionalFormatting sqref="D38 C39:D39 C42">
    <cfRule type="containsText" dxfId="206" priority="24" operator="containsText" text="UWAGA">
      <formula>NOT(ISERROR(SEARCH("UWAGA",C38)))</formula>
    </cfRule>
  </conditionalFormatting>
  <conditionalFormatting sqref="D38:D39">
    <cfRule type="cellIs" dxfId="205" priority="21" operator="greaterThan">
      <formula>0</formula>
    </cfRule>
    <cfRule type="cellIs" dxfId="204" priority="22" operator="lessThan">
      <formula>0</formula>
    </cfRule>
    <cfRule type="cellIs" dxfId="203" priority="23" operator="equal">
      <formula>0</formula>
    </cfRule>
    <cfRule type="containsText" dxfId="202" priority="25" operator="containsText" text="UWAGA">
      <formula>NOT(ISERROR(SEARCH("UWAGA",D38)))</formula>
    </cfRule>
  </conditionalFormatting>
  <conditionalFormatting sqref="D39">
    <cfRule type="containsText" dxfId="201" priority="13" operator="containsText" text="UWAGA !!! Nie wprowadzono poprzedniego okresu w kasie lub banku">
      <formula>NOT(ISERROR(SEARCH("UWAGA !!! Nie wprowadzono poprzedniego okresu w kasie lub banku",D39)))</formula>
    </cfRule>
  </conditionalFormatting>
  <conditionalFormatting sqref="D39:D40">
    <cfRule type="containsText" dxfId="200" priority="14" operator="containsText" text="Wprowadzono poprzedni okres poprawnie">
      <formula>NOT(ISERROR(SEARCH("Wprowadzono poprzedni okres poprawnie",D39)))</formula>
    </cfRule>
  </conditionalFormatting>
  <pageMargins left="0.59055118110236227" right="0.15748031496062992" top="0.31496062992125984" bottom="0.31496062992125984" header="0.31496062992125984" footer="0.31496062992125984"/>
  <pageSetup paperSize="9" scale="67" fitToHeight="0" orientation="landscape" r:id="rId1"/>
  <headerFooter>
    <oddHeader>&amp;L.</oddHeader>
    <oddFooter>&amp;RStrona &amp;P z &amp;N</oddFooter>
  </headerFooter>
  <rowBreaks count="1" manualBreakCount="1">
    <brk id="43" max="8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4"/>
  <sheetViews>
    <sheetView zoomScale="70" zoomScaleNormal="70" zoomScaleSheetLayoutView="78" workbookViewId="0">
      <selection activeCell="C12" sqref="C12"/>
    </sheetView>
  </sheetViews>
  <sheetFormatPr defaultRowHeight="14.25"/>
  <cols>
    <col min="1" max="1" width="3.75" customWidth="1"/>
    <col min="2" max="2" width="3.75" style="92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customWidth="1"/>
    <col min="11" max="22" width="12.125" customWidth="1"/>
  </cols>
  <sheetData>
    <row r="1" spans="1:22" ht="20.100000000000001" customHeight="1">
      <c r="D1" s="223" t="s">
        <v>26</v>
      </c>
      <c r="E1" s="223"/>
      <c r="F1" s="223"/>
      <c r="G1" s="223"/>
      <c r="H1" s="223"/>
    </row>
    <row r="2" spans="1:22" ht="20.100000000000001" customHeight="1" thickBot="1">
      <c r="C2" s="3" t="s">
        <v>0</v>
      </c>
      <c r="D2" s="224" t="s">
        <v>62</v>
      </c>
      <c r="E2" s="224"/>
      <c r="F2" s="224"/>
      <c r="G2" s="224"/>
      <c r="H2" s="224"/>
    </row>
    <row r="3" spans="1:22" ht="15.75" customHeight="1">
      <c r="A3" s="201"/>
      <c r="B3" s="93"/>
      <c r="C3" s="203" t="s">
        <v>61</v>
      </c>
      <c r="D3" s="231"/>
      <c r="E3" s="172" t="s">
        <v>7</v>
      </c>
      <c r="F3" s="173"/>
      <c r="G3" s="173"/>
      <c r="H3" s="174"/>
      <c r="I3" s="213" t="s">
        <v>36</v>
      </c>
      <c r="J3" s="214"/>
      <c r="K3" s="172" t="s">
        <v>52</v>
      </c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4"/>
    </row>
    <row r="4" spans="1:22" ht="20.100000000000001" customHeight="1" thickBot="1">
      <c r="A4" s="202"/>
      <c r="B4" s="94"/>
      <c r="C4" s="204"/>
      <c r="D4" s="206"/>
      <c r="E4" s="178"/>
      <c r="F4" s="179"/>
      <c r="G4" s="179"/>
      <c r="H4" s="180"/>
      <c r="I4" s="215"/>
      <c r="J4" s="216"/>
      <c r="K4" s="175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7"/>
    </row>
    <row r="5" spans="1:22" ht="24.95" customHeight="1" thickBot="1">
      <c r="A5" s="29"/>
      <c r="B5" s="95"/>
      <c r="C5" s="32" t="s">
        <v>59</v>
      </c>
      <c r="D5" s="61">
        <f>luty!D37</f>
        <v>0</v>
      </c>
      <c r="E5" s="234">
        <f>luty!E35:F35</f>
        <v>0</v>
      </c>
      <c r="F5" s="235"/>
      <c r="G5" s="232">
        <f>luty!G35:H35</f>
        <v>0</v>
      </c>
      <c r="H5" s="233"/>
      <c r="I5" s="236">
        <f ca="1">luty!J36</f>
        <v>0</v>
      </c>
      <c r="J5" s="237"/>
      <c r="K5" s="178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80"/>
    </row>
    <row r="6" spans="1:22" ht="24.95" customHeight="1">
      <c r="A6" s="192" t="s">
        <v>4</v>
      </c>
      <c r="B6" s="199" t="s">
        <v>86</v>
      </c>
      <c r="C6" s="194" t="s">
        <v>22</v>
      </c>
      <c r="D6" s="196" t="s">
        <v>11</v>
      </c>
      <c r="E6" s="185" t="s">
        <v>2</v>
      </c>
      <c r="F6" s="186"/>
      <c r="G6" s="185" t="s">
        <v>3</v>
      </c>
      <c r="H6" s="186"/>
      <c r="I6" s="238"/>
      <c r="J6" s="239"/>
      <c r="K6" s="185" t="s">
        <v>81</v>
      </c>
      <c r="L6" s="186"/>
      <c r="M6" s="185" t="s">
        <v>82</v>
      </c>
      <c r="N6" s="186"/>
      <c r="O6" s="185" t="s">
        <v>83</v>
      </c>
      <c r="P6" s="186"/>
      <c r="Q6" s="185" t="s">
        <v>84</v>
      </c>
      <c r="R6" s="186"/>
      <c r="S6" s="185" t="s">
        <v>85</v>
      </c>
      <c r="T6" s="186"/>
      <c r="U6" s="185" t="s">
        <v>103</v>
      </c>
      <c r="V6" s="186"/>
    </row>
    <row r="7" spans="1:22" ht="24.95" customHeight="1" thickBot="1">
      <c r="A7" s="193"/>
      <c r="B7" s="200"/>
      <c r="C7" s="195"/>
      <c r="D7" s="197"/>
      <c r="E7" s="26" t="s">
        <v>5</v>
      </c>
      <c r="F7" s="27" t="s">
        <v>1</v>
      </c>
      <c r="G7" s="26" t="s">
        <v>5</v>
      </c>
      <c r="H7" s="49" t="s">
        <v>1</v>
      </c>
      <c r="I7" s="50" t="s">
        <v>43</v>
      </c>
      <c r="J7" s="51" t="s">
        <v>37</v>
      </c>
      <c r="K7" s="115" t="s">
        <v>5</v>
      </c>
      <c r="L7" s="116" t="s">
        <v>1</v>
      </c>
      <c r="M7" s="115" t="s">
        <v>5</v>
      </c>
      <c r="N7" s="116" t="s">
        <v>1</v>
      </c>
      <c r="O7" s="115" t="s">
        <v>5</v>
      </c>
      <c r="P7" s="116" t="s">
        <v>1</v>
      </c>
      <c r="Q7" s="115" t="s">
        <v>5</v>
      </c>
      <c r="R7" s="116" t="s">
        <v>1</v>
      </c>
      <c r="S7" s="115" t="s">
        <v>5</v>
      </c>
      <c r="T7" s="116" t="s">
        <v>1</v>
      </c>
      <c r="U7" s="115" t="s">
        <v>5</v>
      </c>
      <c r="V7" s="116" t="s">
        <v>1</v>
      </c>
    </row>
    <row r="8" spans="1:22" ht="20.100000000000001" customHeight="1" thickBot="1">
      <c r="A8" s="24" t="s">
        <v>12</v>
      </c>
      <c r="B8" s="96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217" t="s">
        <v>46</v>
      </c>
      <c r="J8" s="218"/>
      <c r="K8" s="123" t="s">
        <v>53</v>
      </c>
      <c r="L8" s="124" t="s">
        <v>54</v>
      </c>
      <c r="M8" s="124" t="s">
        <v>44</v>
      </c>
      <c r="N8" s="124" t="s">
        <v>47</v>
      </c>
      <c r="O8" s="124" t="s">
        <v>48</v>
      </c>
      <c r="P8" s="124" t="s">
        <v>49</v>
      </c>
      <c r="Q8" s="124" t="s">
        <v>50</v>
      </c>
      <c r="R8" s="124" t="s">
        <v>51</v>
      </c>
      <c r="S8" s="124" t="s">
        <v>50</v>
      </c>
      <c r="T8" s="125" t="s">
        <v>51</v>
      </c>
      <c r="U8" s="124" t="s">
        <v>50</v>
      </c>
      <c r="V8" s="125" t="s">
        <v>51</v>
      </c>
    </row>
    <row r="9" spans="1:22" s="1" customFormat="1" ht="20.100000000000001" customHeight="1">
      <c r="A9" s="18">
        <v>1</v>
      </c>
      <c r="B9" s="160"/>
      <c r="C9" s="10" t="s">
        <v>57</v>
      </c>
      <c r="D9" s="10"/>
      <c r="E9" s="19">
        <f>IF(E10&gt;0,D3-E10,0)</f>
        <v>0</v>
      </c>
      <c r="F9" s="19"/>
      <c r="G9" s="20">
        <f>IF(G10&gt;=0,D3-G10,0)</f>
        <v>0</v>
      </c>
      <c r="H9" s="19"/>
      <c r="I9" s="79"/>
      <c r="J9" s="81"/>
      <c r="K9" s="65">
        <f>IF(Tabela1352[[#This Row],[2]]="O",Tabela1352[[#This Row],[5]]+Tabela1352[[#This Row],[7]],0)</f>
        <v>0</v>
      </c>
      <c r="L9" s="66">
        <f>IF(Tabela1352[[#This Row],[2]]="O",Tabela1352[[#This Row],[6]]+Tabela1352[[#This Row],[8]],0)</f>
        <v>0</v>
      </c>
      <c r="M9" s="66">
        <f>IF(Tabela1352[[#This Row],[2]]="SSR",Tabela1352[[#This Row],[5]]+Tabela1352[[#This Row],[7]],0)</f>
        <v>0</v>
      </c>
      <c r="N9" s="66">
        <f>IF(Tabela1352[[#This Row],[2]]="SSR",Tabela1352[[#This Row],[6]]+Tabela1352[[#This Row],[8]],0)</f>
        <v>0</v>
      </c>
      <c r="O9" s="66">
        <f>IF(Tabela1352[[#This Row],[2]]="S",Tabela1352[[#This Row],[5]]+Tabela1352[[#This Row],[7]],0)</f>
        <v>0</v>
      </c>
      <c r="P9" s="66">
        <f>IF(Tabela1352[[#This Row],[2]]="S",Tabela1352[[#This Row],[6]]+Tabela1352[[#This Row],[8]],0)</f>
        <v>0</v>
      </c>
      <c r="Q9" s="66">
        <f>IF(Tabela1352[[#This Row],[2]]="M",Tabela1352[[#This Row],[5]]+Tabela1352[[#This Row],[7]],0)</f>
        <v>0</v>
      </c>
      <c r="R9" s="66">
        <f>IF(Tabela1352[[#This Row],[2]]="M",Tabela1352[[#This Row],[6]]+Tabela1352[[#This Row],[8]],0)</f>
        <v>0</v>
      </c>
      <c r="S9" s="66">
        <f>IF(Tabela1352[[#This Row],[2]]="Z",Tabela1352[[#This Row],[5]]+Tabela1352[[#This Row],[7]],0)</f>
        <v>0</v>
      </c>
      <c r="T9" s="149">
        <f>IF(Tabela1352[[#This Row],[2]]="Z",Tabela1352[[#This Row],[6]]+Tabela1352[[#This Row],[8]],0)</f>
        <v>0</v>
      </c>
      <c r="U9" s="65">
        <f>IF(Tabela1352[[#This Row],[2]]="DG",Tabela1352[[#This Row],[5]]+Tabela1352[[#This Row],[7]],0)</f>
        <v>0</v>
      </c>
      <c r="V9" s="67">
        <f>IF(Tabela1352[[#This Row],[2]]="DG",Tabela1352[[#This Row],[6]]+Tabela1352[[#This Row],[8]],0)</f>
        <v>0</v>
      </c>
    </row>
    <row r="10" spans="1:22" s="1" customFormat="1" ht="20.100000000000001" customHeight="1">
      <c r="A10" s="18">
        <f t="shared" ref="A10:A32" si="0">A9+1</f>
        <v>2</v>
      </c>
      <c r="B10" s="97"/>
      <c r="C10" s="10" t="s">
        <v>8</v>
      </c>
      <c r="D10" s="10"/>
      <c r="E10" s="28"/>
      <c r="F10" s="21"/>
      <c r="G10" s="17"/>
      <c r="H10" s="21"/>
      <c r="I10" s="56"/>
      <c r="J10" s="82"/>
      <c r="K10" s="62">
        <f>IF(Tabela1352[[#This Row],[2]]="O",Tabela1352[[#This Row],[5]]+Tabela1352[[#This Row],[7]],0)</f>
        <v>0</v>
      </c>
      <c r="L10" s="63">
        <f>IF(Tabela1352[[#This Row],[2]]="O",Tabela1352[[#This Row],[6]]+Tabela1352[[#This Row],[8]],0)</f>
        <v>0</v>
      </c>
      <c r="M10" s="63">
        <f>IF(Tabela1352[[#This Row],[2]]="SSR",Tabela1352[[#This Row],[5]]+Tabela1352[[#This Row],[7]],0)</f>
        <v>0</v>
      </c>
      <c r="N10" s="63">
        <f>IF(Tabela1352[[#This Row],[2]]="SSR",Tabela1352[[#This Row],[6]]+Tabela1352[[#This Row],[8]],0)</f>
        <v>0</v>
      </c>
      <c r="O10" s="63">
        <f>IF(Tabela1352[[#This Row],[2]]="S",Tabela1352[[#This Row],[5]]+Tabela1352[[#This Row],[7]],0)</f>
        <v>0</v>
      </c>
      <c r="P10" s="63">
        <f>IF(Tabela1352[[#This Row],[2]]="S",Tabela1352[[#This Row],[6]]+Tabela1352[[#This Row],[8]],0)</f>
        <v>0</v>
      </c>
      <c r="Q10" s="63">
        <f>IF(Tabela1352[[#This Row],[2]]="M",Tabela1352[[#This Row],[5]]+Tabela1352[[#This Row],[7]],0)</f>
        <v>0</v>
      </c>
      <c r="R10" s="63">
        <f>IF(Tabela1352[[#This Row],[2]]="M",Tabela1352[[#This Row],[6]]+Tabela1352[[#This Row],[8]],0)</f>
        <v>0</v>
      </c>
      <c r="S10" s="63">
        <f>IF(Tabela1352[[#This Row],[2]]="Z",Tabela1352[[#This Row],[5]]+Tabela1352[[#This Row],[7]],0)</f>
        <v>0</v>
      </c>
      <c r="T10" s="152">
        <f>IF(Tabela1352[[#This Row],[2]]="Z",Tabela1352[[#This Row],[6]]+Tabela1352[[#This Row],[8]],0)</f>
        <v>0</v>
      </c>
      <c r="U10" s="62">
        <f>IF(Tabela1352[[#This Row],[2]]="DG",Tabela1352[[#This Row],[5]]+Tabela1352[[#This Row],[7]],0)</f>
        <v>0</v>
      </c>
      <c r="V10" s="64">
        <f>IF(Tabela1352[[#This Row],[2]]="DG",Tabela1352[[#This Row],[6]]+Tabela1352[[#This Row],[8]],0)</f>
        <v>0</v>
      </c>
    </row>
    <row r="11" spans="1:22" s="1" customFormat="1" ht="20.100000000000001" customHeight="1">
      <c r="A11" s="18">
        <f t="shared" si="0"/>
        <v>3</v>
      </c>
      <c r="B11" s="160"/>
      <c r="C11" s="10" t="s">
        <v>23</v>
      </c>
      <c r="D11" s="11"/>
      <c r="E11" s="21"/>
      <c r="F11" s="17"/>
      <c r="G11" s="21"/>
      <c r="H11" s="17"/>
      <c r="I11" s="56"/>
      <c r="J11" s="82"/>
      <c r="K11" s="62">
        <f>IF(Tabela1352[[#This Row],[2]]="O",Tabela1352[[#This Row],[5]]+Tabela1352[[#This Row],[7]],0)</f>
        <v>0</v>
      </c>
      <c r="L11" s="63">
        <f>IF(Tabela1352[[#This Row],[2]]="O",Tabela1352[[#This Row],[6]]+Tabela1352[[#This Row],[8]],0)</f>
        <v>0</v>
      </c>
      <c r="M11" s="63">
        <f>IF(Tabela1352[[#This Row],[2]]="SSR",Tabela1352[[#This Row],[5]]+Tabela1352[[#This Row],[7]],0)</f>
        <v>0</v>
      </c>
      <c r="N11" s="63">
        <f>IF(Tabela1352[[#This Row],[2]]="SSR",Tabela1352[[#This Row],[6]]+Tabela1352[[#This Row],[8]],0)</f>
        <v>0</v>
      </c>
      <c r="O11" s="63">
        <f>IF(Tabela1352[[#This Row],[2]]="S",Tabela1352[[#This Row],[5]]+Tabela1352[[#This Row],[7]],0)</f>
        <v>0</v>
      </c>
      <c r="P11" s="63">
        <f>IF(Tabela1352[[#This Row],[2]]="S",Tabela1352[[#This Row],[6]]+Tabela1352[[#This Row],[8]],0)</f>
        <v>0</v>
      </c>
      <c r="Q11" s="63">
        <f>IF(Tabela1352[[#This Row],[2]]="M",Tabela1352[[#This Row],[5]]+Tabela1352[[#This Row],[7]],0)</f>
        <v>0</v>
      </c>
      <c r="R11" s="63">
        <f>IF(Tabela1352[[#This Row],[2]]="M",Tabela1352[[#This Row],[6]]+Tabela1352[[#This Row],[8]],0)</f>
        <v>0</v>
      </c>
      <c r="S11" s="63">
        <f>IF(Tabela1352[[#This Row],[2]]="Z",Tabela1352[[#This Row],[5]]+Tabela1352[[#This Row],[7]],0)</f>
        <v>0</v>
      </c>
      <c r="T11" s="152">
        <f>IF(Tabela1352[[#This Row],[2]]="Z",Tabela1352[[#This Row],[6]]+Tabela1352[[#This Row],[8]],0)</f>
        <v>0</v>
      </c>
      <c r="U11" s="62">
        <f>IF(Tabela1352[[#This Row],[2]]="DG",Tabela1352[[#This Row],[5]]+Tabela1352[[#This Row],[7]],0)</f>
        <v>0</v>
      </c>
      <c r="V11" s="64">
        <f>IF(Tabela1352[[#This Row],[2]]="DG",Tabela1352[[#This Row],[6]]+Tabela1352[[#This Row],[8]],0)</f>
        <v>0</v>
      </c>
    </row>
    <row r="12" spans="1:22" ht="20.100000000000001" customHeight="1">
      <c r="A12" s="22">
        <f t="shared" si="0"/>
        <v>4</v>
      </c>
      <c r="B12" s="98"/>
      <c r="C12" s="11"/>
      <c r="D12" s="73"/>
      <c r="E12" s="17"/>
      <c r="F12" s="17"/>
      <c r="G12" s="17"/>
      <c r="H12" s="17"/>
      <c r="I12" s="58"/>
      <c r="J12" s="83"/>
      <c r="K12" s="62">
        <f>IF(Tabela1352[[#This Row],[2]]="O",Tabela1352[[#This Row],[5]]+Tabela1352[[#This Row],[7]],0)</f>
        <v>0</v>
      </c>
      <c r="L12" s="63">
        <f>IF(Tabela1352[[#This Row],[2]]="O",Tabela1352[[#This Row],[6]]+Tabela1352[[#This Row],[8]],0)</f>
        <v>0</v>
      </c>
      <c r="M12" s="63">
        <f>IF(Tabela1352[[#This Row],[2]]="SSR",Tabela1352[[#This Row],[5]]+Tabela1352[[#This Row],[7]],0)</f>
        <v>0</v>
      </c>
      <c r="N12" s="63">
        <f>IF(Tabela1352[[#This Row],[2]]="SSR",Tabela1352[[#This Row],[6]]+Tabela1352[[#This Row],[8]],0)</f>
        <v>0</v>
      </c>
      <c r="O12" s="63">
        <f>IF(Tabela1352[[#This Row],[2]]="S",Tabela1352[[#This Row],[5]]+Tabela1352[[#This Row],[7]],0)</f>
        <v>0</v>
      </c>
      <c r="P12" s="63">
        <f>IF(Tabela1352[[#This Row],[2]]="S",Tabela1352[[#This Row],[6]]+Tabela1352[[#This Row],[8]],0)</f>
        <v>0</v>
      </c>
      <c r="Q12" s="63">
        <f>IF(Tabela1352[[#This Row],[2]]="M",Tabela1352[[#This Row],[5]]+Tabela1352[[#This Row],[7]],0)</f>
        <v>0</v>
      </c>
      <c r="R12" s="63">
        <f>IF(Tabela1352[[#This Row],[2]]="M",Tabela1352[[#This Row],[6]]+Tabela1352[[#This Row],[8]],0)</f>
        <v>0</v>
      </c>
      <c r="S12" s="63">
        <f>IF(Tabela1352[[#This Row],[2]]="Z",Tabela1352[[#This Row],[5]]+Tabela1352[[#This Row],[7]],0)</f>
        <v>0</v>
      </c>
      <c r="T12" s="152">
        <f>IF(Tabela1352[[#This Row],[2]]="Z",Tabela1352[[#This Row],[6]]+Tabela1352[[#This Row],[8]],0)</f>
        <v>0</v>
      </c>
      <c r="U12" s="62">
        <f>IF(Tabela1352[[#This Row],[2]]="DG",Tabela1352[[#This Row],[5]]+Tabela1352[[#This Row],[7]],0)</f>
        <v>0</v>
      </c>
      <c r="V12" s="64">
        <f>IF(Tabela1352[[#This Row],[2]]="DG",Tabela1352[[#This Row],[6]]+Tabela1352[[#This Row],[8]],0)</f>
        <v>0</v>
      </c>
    </row>
    <row r="13" spans="1:22" ht="20.100000000000001" customHeight="1">
      <c r="A13" s="22">
        <f t="shared" si="0"/>
        <v>5</v>
      </c>
      <c r="B13" s="98"/>
      <c r="C13" s="11"/>
      <c r="D13" s="11"/>
      <c r="E13" s="17"/>
      <c r="F13" s="17"/>
      <c r="G13" s="17"/>
      <c r="H13" s="17"/>
      <c r="I13" s="58"/>
      <c r="J13" s="83"/>
      <c r="K13" s="62">
        <f>IF(Tabela1352[[#This Row],[2]]="O",Tabela1352[[#This Row],[5]]+Tabela1352[[#This Row],[7]],0)</f>
        <v>0</v>
      </c>
      <c r="L13" s="63">
        <f>IF(Tabela1352[[#This Row],[2]]="O",Tabela1352[[#This Row],[6]]+Tabela1352[[#This Row],[8]],0)</f>
        <v>0</v>
      </c>
      <c r="M13" s="63">
        <f>IF(Tabela1352[[#This Row],[2]]="SSR",Tabela1352[[#This Row],[5]]+Tabela1352[[#This Row],[7]],0)</f>
        <v>0</v>
      </c>
      <c r="N13" s="63">
        <f>IF(Tabela1352[[#This Row],[2]]="SSR",Tabela1352[[#This Row],[6]]+Tabela1352[[#This Row],[8]],0)</f>
        <v>0</v>
      </c>
      <c r="O13" s="63">
        <f>IF(Tabela1352[[#This Row],[2]]="S",Tabela1352[[#This Row],[5]]+Tabela1352[[#This Row],[7]],0)</f>
        <v>0</v>
      </c>
      <c r="P13" s="63">
        <f>IF(Tabela1352[[#This Row],[2]]="S",Tabela1352[[#This Row],[6]]+Tabela1352[[#This Row],[8]],0)</f>
        <v>0</v>
      </c>
      <c r="Q13" s="63">
        <f>IF(Tabela1352[[#This Row],[2]]="M",Tabela1352[[#This Row],[5]]+Tabela1352[[#This Row],[7]],0)</f>
        <v>0</v>
      </c>
      <c r="R13" s="63">
        <f>IF(Tabela1352[[#This Row],[2]]="M",Tabela1352[[#This Row],[6]]+Tabela1352[[#This Row],[8]],0)</f>
        <v>0</v>
      </c>
      <c r="S13" s="63">
        <f>IF(Tabela1352[[#This Row],[2]]="Z",Tabela1352[[#This Row],[5]]+Tabela1352[[#This Row],[7]],0)</f>
        <v>0</v>
      </c>
      <c r="T13" s="152">
        <f>IF(Tabela1352[[#This Row],[2]]="Z",Tabela1352[[#This Row],[6]]+Tabela1352[[#This Row],[8]],0)</f>
        <v>0</v>
      </c>
      <c r="U13" s="62">
        <f>IF(Tabela1352[[#This Row],[2]]="DG",Tabela1352[[#This Row],[5]]+Tabela1352[[#This Row],[7]],0)</f>
        <v>0</v>
      </c>
      <c r="V13" s="64">
        <f>IF(Tabela1352[[#This Row],[2]]="DG",Tabela1352[[#This Row],[6]]+Tabela1352[[#This Row],[8]],0)</f>
        <v>0</v>
      </c>
    </row>
    <row r="14" spans="1:22" ht="20.100000000000001" customHeight="1">
      <c r="A14" s="22">
        <f t="shared" si="0"/>
        <v>6</v>
      </c>
      <c r="B14" s="98"/>
      <c r="C14" s="11"/>
      <c r="D14" s="11"/>
      <c r="E14" s="17"/>
      <c r="F14" s="17"/>
      <c r="G14" s="17"/>
      <c r="H14" s="17"/>
      <c r="I14" s="58"/>
      <c r="J14" s="83"/>
      <c r="K14" s="62">
        <f>IF(Tabela1352[[#This Row],[2]]="O",Tabela1352[[#This Row],[5]]+Tabela1352[[#This Row],[7]],0)</f>
        <v>0</v>
      </c>
      <c r="L14" s="63">
        <f>IF(Tabela1352[[#This Row],[2]]="O",Tabela1352[[#This Row],[6]]+Tabela1352[[#This Row],[8]],0)</f>
        <v>0</v>
      </c>
      <c r="M14" s="63">
        <f>IF(Tabela1352[[#This Row],[2]]="SSR",Tabela1352[[#This Row],[5]]+Tabela1352[[#This Row],[7]],0)</f>
        <v>0</v>
      </c>
      <c r="N14" s="63">
        <f>IF(Tabela1352[[#This Row],[2]]="SSR",Tabela1352[[#This Row],[6]]+Tabela1352[[#This Row],[8]],0)</f>
        <v>0</v>
      </c>
      <c r="O14" s="63">
        <f>IF(Tabela1352[[#This Row],[2]]="S",Tabela1352[[#This Row],[5]]+Tabela1352[[#This Row],[7]],0)</f>
        <v>0</v>
      </c>
      <c r="P14" s="63">
        <f>IF(Tabela1352[[#This Row],[2]]="S",Tabela1352[[#This Row],[6]]+Tabela1352[[#This Row],[8]],0)</f>
        <v>0</v>
      </c>
      <c r="Q14" s="63">
        <f>IF(Tabela1352[[#This Row],[2]]="M",Tabela1352[[#This Row],[5]]+Tabela1352[[#This Row],[7]],0)</f>
        <v>0</v>
      </c>
      <c r="R14" s="63">
        <f>IF(Tabela1352[[#This Row],[2]]="M",Tabela1352[[#This Row],[6]]+Tabela1352[[#This Row],[8]],0)</f>
        <v>0</v>
      </c>
      <c r="S14" s="63">
        <f>IF(Tabela1352[[#This Row],[2]]="Z",Tabela1352[[#This Row],[5]]+Tabela1352[[#This Row],[7]],0)</f>
        <v>0</v>
      </c>
      <c r="T14" s="152">
        <f>IF(Tabela1352[[#This Row],[2]]="Z",Tabela1352[[#This Row],[6]]+Tabela1352[[#This Row],[8]],0)</f>
        <v>0</v>
      </c>
      <c r="U14" s="62">
        <f>IF(Tabela1352[[#This Row],[2]]="DG",Tabela1352[[#This Row],[5]]+Tabela1352[[#This Row],[7]],0)</f>
        <v>0</v>
      </c>
      <c r="V14" s="64">
        <f>IF(Tabela1352[[#This Row],[2]]="DG",Tabela1352[[#This Row],[6]]+Tabela1352[[#This Row],[8]],0)</f>
        <v>0</v>
      </c>
    </row>
    <row r="15" spans="1:22" ht="20.100000000000001" customHeight="1">
      <c r="A15" s="22">
        <f t="shared" si="0"/>
        <v>7</v>
      </c>
      <c r="B15" s="98"/>
      <c r="C15" s="11"/>
      <c r="D15" s="11"/>
      <c r="E15" s="17"/>
      <c r="F15" s="17"/>
      <c r="G15" s="17"/>
      <c r="H15" s="17"/>
      <c r="I15" s="58"/>
      <c r="J15" s="83"/>
      <c r="K15" s="62">
        <f>IF(Tabela1352[[#This Row],[2]]="O",Tabela1352[[#This Row],[5]]+Tabela1352[[#This Row],[7]],0)</f>
        <v>0</v>
      </c>
      <c r="L15" s="63">
        <f>IF(Tabela1352[[#This Row],[2]]="O",Tabela1352[[#This Row],[6]]+Tabela1352[[#This Row],[8]],0)</f>
        <v>0</v>
      </c>
      <c r="M15" s="63">
        <f>IF(Tabela1352[[#This Row],[2]]="SSR",Tabela1352[[#This Row],[5]]+Tabela1352[[#This Row],[7]],0)</f>
        <v>0</v>
      </c>
      <c r="N15" s="63">
        <f>IF(Tabela1352[[#This Row],[2]]="SSR",Tabela1352[[#This Row],[6]]+Tabela1352[[#This Row],[8]],0)</f>
        <v>0</v>
      </c>
      <c r="O15" s="63">
        <f>IF(Tabela1352[[#This Row],[2]]="S",Tabela1352[[#This Row],[5]]+Tabela1352[[#This Row],[7]],0)</f>
        <v>0</v>
      </c>
      <c r="P15" s="63">
        <f>IF(Tabela1352[[#This Row],[2]]="S",Tabela1352[[#This Row],[6]]+Tabela1352[[#This Row],[8]],0)</f>
        <v>0</v>
      </c>
      <c r="Q15" s="63">
        <f>IF(Tabela1352[[#This Row],[2]]="M",Tabela1352[[#This Row],[5]]+Tabela1352[[#This Row],[7]],0)</f>
        <v>0</v>
      </c>
      <c r="R15" s="63">
        <f>IF(Tabela1352[[#This Row],[2]]="M",Tabela1352[[#This Row],[6]]+Tabela1352[[#This Row],[8]],0)</f>
        <v>0</v>
      </c>
      <c r="S15" s="63">
        <f>IF(Tabela1352[[#This Row],[2]]="Z",Tabela1352[[#This Row],[5]]+Tabela1352[[#This Row],[7]],0)</f>
        <v>0</v>
      </c>
      <c r="T15" s="152">
        <f>IF(Tabela1352[[#This Row],[2]]="Z",Tabela1352[[#This Row],[6]]+Tabela1352[[#This Row],[8]],0)</f>
        <v>0</v>
      </c>
      <c r="U15" s="62">
        <f>IF(Tabela1352[[#This Row],[2]]="DG",Tabela1352[[#This Row],[5]]+Tabela1352[[#This Row],[7]],0)</f>
        <v>0</v>
      </c>
      <c r="V15" s="64">
        <f>IF(Tabela1352[[#This Row],[2]]="DG",Tabela1352[[#This Row],[6]]+Tabela1352[[#This Row],[8]],0)</f>
        <v>0</v>
      </c>
    </row>
    <row r="16" spans="1:22" ht="20.100000000000001" customHeight="1">
      <c r="A16" s="22">
        <f t="shared" si="0"/>
        <v>8</v>
      </c>
      <c r="B16" s="98"/>
      <c r="C16" s="11"/>
      <c r="D16" s="11"/>
      <c r="E16" s="17"/>
      <c r="F16" s="17"/>
      <c r="G16" s="17"/>
      <c r="H16" s="17"/>
      <c r="I16" s="58"/>
      <c r="J16" s="83"/>
      <c r="K16" s="62">
        <f>IF(Tabela1352[[#This Row],[2]]="O",Tabela1352[[#This Row],[5]]+Tabela1352[[#This Row],[7]],0)</f>
        <v>0</v>
      </c>
      <c r="L16" s="63">
        <f>IF(Tabela1352[[#This Row],[2]]="O",Tabela1352[[#This Row],[6]]+Tabela1352[[#This Row],[8]],0)</f>
        <v>0</v>
      </c>
      <c r="M16" s="63">
        <f>IF(Tabela1352[[#This Row],[2]]="SSR",Tabela1352[[#This Row],[5]]+Tabela1352[[#This Row],[7]],0)</f>
        <v>0</v>
      </c>
      <c r="N16" s="63">
        <f>IF(Tabela1352[[#This Row],[2]]="SSR",Tabela1352[[#This Row],[6]]+Tabela1352[[#This Row],[8]],0)</f>
        <v>0</v>
      </c>
      <c r="O16" s="63">
        <f>IF(Tabela1352[[#This Row],[2]]="S",Tabela1352[[#This Row],[5]]+Tabela1352[[#This Row],[7]],0)</f>
        <v>0</v>
      </c>
      <c r="P16" s="63">
        <f>IF(Tabela1352[[#This Row],[2]]="S",Tabela1352[[#This Row],[6]]+Tabela1352[[#This Row],[8]],0)</f>
        <v>0</v>
      </c>
      <c r="Q16" s="63">
        <f>IF(Tabela1352[[#This Row],[2]]="M",Tabela1352[[#This Row],[5]]+Tabela1352[[#This Row],[7]],0)</f>
        <v>0</v>
      </c>
      <c r="R16" s="63">
        <f>IF(Tabela1352[[#This Row],[2]]="M",Tabela1352[[#This Row],[6]]+Tabela1352[[#This Row],[8]],0)</f>
        <v>0</v>
      </c>
      <c r="S16" s="63">
        <f>IF(Tabela1352[[#This Row],[2]]="Z",Tabela1352[[#This Row],[5]]+Tabela1352[[#This Row],[7]],0)</f>
        <v>0</v>
      </c>
      <c r="T16" s="152">
        <f>IF(Tabela1352[[#This Row],[2]]="Z",Tabela1352[[#This Row],[6]]+Tabela1352[[#This Row],[8]],0)</f>
        <v>0</v>
      </c>
      <c r="U16" s="62">
        <f>IF(Tabela1352[[#This Row],[2]]="DG",Tabela1352[[#This Row],[5]]+Tabela1352[[#This Row],[7]],0)</f>
        <v>0</v>
      </c>
      <c r="V16" s="64">
        <f>IF(Tabela1352[[#This Row],[2]]="DG",Tabela1352[[#This Row],[6]]+Tabela1352[[#This Row],[8]],0)</f>
        <v>0</v>
      </c>
    </row>
    <row r="17" spans="1:22" ht="20.100000000000001" customHeight="1">
      <c r="A17" s="22">
        <f t="shared" si="0"/>
        <v>9</v>
      </c>
      <c r="B17" s="98"/>
      <c r="C17" s="11"/>
      <c r="D17" s="11"/>
      <c r="E17" s="17"/>
      <c r="F17" s="17"/>
      <c r="G17" s="17"/>
      <c r="H17" s="17"/>
      <c r="I17" s="58"/>
      <c r="J17" s="83"/>
      <c r="K17" s="62">
        <f>IF(Tabela1352[[#This Row],[2]]="O",Tabela1352[[#This Row],[5]]+Tabela1352[[#This Row],[7]],0)</f>
        <v>0</v>
      </c>
      <c r="L17" s="63">
        <f>IF(Tabela1352[[#This Row],[2]]="O",Tabela1352[[#This Row],[6]]+Tabela1352[[#This Row],[8]],0)</f>
        <v>0</v>
      </c>
      <c r="M17" s="63">
        <f>IF(Tabela1352[[#This Row],[2]]="SSR",Tabela1352[[#This Row],[5]]+Tabela1352[[#This Row],[7]],0)</f>
        <v>0</v>
      </c>
      <c r="N17" s="63">
        <f>IF(Tabela1352[[#This Row],[2]]="SSR",Tabela1352[[#This Row],[6]]+Tabela1352[[#This Row],[8]],0)</f>
        <v>0</v>
      </c>
      <c r="O17" s="63">
        <f>IF(Tabela1352[[#This Row],[2]]="S",Tabela1352[[#This Row],[5]]+Tabela1352[[#This Row],[7]],0)</f>
        <v>0</v>
      </c>
      <c r="P17" s="63">
        <f>IF(Tabela1352[[#This Row],[2]]="S",Tabela1352[[#This Row],[6]]+Tabela1352[[#This Row],[8]],0)</f>
        <v>0</v>
      </c>
      <c r="Q17" s="63">
        <f>IF(Tabela1352[[#This Row],[2]]="M",Tabela1352[[#This Row],[5]]+Tabela1352[[#This Row],[7]],0)</f>
        <v>0</v>
      </c>
      <c r="R17" s="63">
        <f>IF(Tabela1352[[#This Row],[2]]="M",Tabela1352[[#This Row],[6]]+Tabela1352[[#This Row],[8]],0)</f>
        <v>0</v>
      </c>
      <c r="S17" s="63">
        <f>IF(Tabela1352[[#This Row],[2]]="Z",Tabela1352[[#This Row],[5]]+Tabela1352[[#This Row],[7]],0)</f>
        <v>0</v>
      </c>
      <c r="T17" s="152">
        <f>IF(Tabela1352[[#This Row],[2]]="Z",Tabela1352[[#This Row],[6]]+Tabela1352[[#This Row],[8]],0)</f>
        <v>0</v>
      </c>
      <c r="U17" s="62">
        <f>IF(Tabela1352[[#This Row],[2]]="DG",Tabela1352[[#This Row],[5]]+Tabela1352[[#This Row],[7]],0)</f>
        <v>0</v>
      </c>
      <c r="V17" s="64">
        <f>IF(Tabela1352[[#This Row],[2]]="DG",Tabela1352[[#This Row],[6]]+Tabela1352[[#This Row],[8]],0)</f>
        <v>0</v>
      </c>
    </row>
    <row r="18" spans="1:22" ht="20.100000000000001" customHeight="1">
      <c r="A18" s="22">
        <f t="shared" si="0"/>
        <v>10</v>
      </c>
      <c r="B18" s="98"/>
      <c r="C18" s="11"/>
      <c r="D18" s="11"/>
      <c r="E18" s="17"/>
      <c r="F18" s="17"/>
      <c r="G18" s="17"/>
      <c r="H18" s="17"/>
      <c r="I18" s="58"/>
      <c r="J18" s="83"/>
      <c r="K18" s="62">
        <f>IF(Tabela1352[[#This Row],[2]]="O",Tabela1352[[#This Row],[5]]+Tabela1352[[#This Row],[7]],0)</f>
        <v>0</v>
      </c>
      <c r="L18" s="63">
        <f>IF(Tabela1352[[#This Row],[2]]="O",Tabela1352[[#This Row],[6]]+Tabela1352[[#This Row],[8]],0)</f>
        <v>0</v>
      </c>
      <c r="M18" s="63">
        <f>IF(Tabela1352[[#This Row],[2]]="SSR",Tabela1352[[#This Row],[5]]+Tabela1352[[#This Row],[7]],0)</f>
        <v>0</v>
      </c>
      <c r="N18" s="63">
        <f>IF(Tabela1352[[#This Row],[2]]="SSR",Tabela1352[[#This Row],[6]]+Tabela1352[[#This Row],[8]],0)</f>
        <v>0</v>
      </c>
      <c r="O18" s="63">
        <f>IF(Tabela1352[[#This Row],[2]]="S",Tabela1352[[#This Row],[5]]+Tabela1352[[#This Row],[7]],0)</f>
        <v>0</v>
      </c>
      <c r="P18" s="63">
        <f>IF(Tabela1352[[#This Row],[2]]="S",Tabela1352[[#This Row],[6]]+Tabela1352[[#This Row],[8]],0)</f>
        <v>0</v>
      </c>
      <c r="Q18" s="63">
        <f>IF(Tabela1352[[#This Row],[2]]="M",Tabela1352[[#This Row],[5]]+Tabela1352[[#This Row],[7]],0)</f>
        <v>0</v>
      </c>
      <c r="R18" s="63">
        <f>IF(Tabela1352[[#This Row],[2]]="M",Tabela1352[[#This Row],[6]]+Tabela1352[[#This Row],[8]],0)</f>
        <v>0</v>
      </c>
      <c r="S18" s="63">
        <f>IF(Tabela1352[[#This Row],[2]]="Z",Tabela1352[[#This Row],[5]]+Tabela1352[[#This Row],[7]],0)</f>
        <v>0</v>
      </c>
      <c r="T18" s="152">
        <f>IF(Tabela1352[[#This Row],[2]]="Z",Tabela1352[[#This Row],[6]]+Tabela1352[[#This Row],[8]],0)</f>
        <v>0</v>
      </c>
      <c r="U18" s="62">
        <f>IF(Tabela1352[[#This Row],[2]]="DG",Tabela1352[[#This Row],[5]]+Tabela1352[[#This Row],[7]],0)</f>
        <v>0</v>
      </c>
      <c r="V18" s="64">
        <f>IF(Tabela1352[[#This Row],[2]]="DG",Tabela1352[[#This Row],[6]]+Tabela1352[[#This Row],[8]],0)</f>
        <v>0</v>
      </c>
    </row>
    <row r="19" spans="1:22" ht="20.100000000000001" customHeight="1">
      <c r="A19" s="22">
        <f t="shared" si="0"/>
        <v>11</v>
      </c>
      <c r="B19" s="98"/>
      <c r="C19" s="11"/>
      <c r="D19" s="11"/>
      <c r="E19" s="17"/>
      <c r="F19" s="17"/>
      <c r="G19" s="17"/>
      <c r="H19" s="17"/>
      <c r="I19" s="58"/>
      <c r="J19" s="83"/>
      <c r="K19" s="62">
        <f>IF(Tabela1352[[#This Row],[2]]="O",Tabela1352[[#This Row],[5]]+Tabela1352[[#This Row],[7]],0)</f>
        <v>0</v>
      </c>
      <c r="L19" s="63">
        <f>IF(Tabela1352[[#This Row],[2]]="O",Tabela1352[[#This Row],[6]]+Tabela1352[[#This Row],[8]],0)</f>
        <v>0</v>
      </c>
      <c r="M19" s="63">
        <f>IF(Tabela1352[[#This Row],[2]]="SSR",Tabela1352[[#This Row],[5]]+Tabela1352[[#This Row],[7]],0)</f>
        <v>0</v>
      </c>
      <c r="N19" s="63">
        <f>IF(Tabela1352[[#This Row],[2]]="SSR",Tabela1352[[#This Row],[6]]+Tabela1352[[#This Row],[8]],0)</f>
        <v>0</v>
      </c>
      <c r="O19" s="63">
        <f>IF(Tabela1352[[#This Row],[2]]="S",Tabela1352[[#This Row],[5]]+Tabela1352[[#This Row],[7]],0)</f>
        <v>0</v>
      </c>
      <c r="P19" s="63">
        <f>IF(Tabela1352[[#This Row],[2]]="S",Tabela1352[[#This Row],[6]]+Tabela1352[[#This Row],[8]],0)</f>
        <v>0</v>
      </c>
      <c r="Q19" s="63">
        <f>IF(Tabela1352[[#This Row],[2]]="M",Tabela1352[[#This Row],[5]]+Tabela1352[[#This Row],[7]],0)</f>
        <v>0</v>
      </c>
      <c r="R19" s="63">
        <f>IF(Tabela1352[[#This Row],[2]]="M",Tabela1352[[#This Row],[6]]+Tabela1352[[#This Row],[8]],0)</f>
        <v>0</v>
      </c>
      <c r="S19" s="63">
        <f>IF(Tabela1352[[#This Row],[2]]="Z",Tabela1352[[#This Row],[5]]+Tabela1352[[#This Row],[7]],0)</f>
        <v>0</v>
      </c>
      <c r="T19" s="152">
        <f>IF(Tabela1352[[#This Row],[2]]="Z",Tabela1352[[#This Row],[6]]+Tabela1352[[#This Row],[8]],0)</f>
        <v>0</v>
      </c>
      <c r="U19" s="62">
        <f>IF(Tabela1352[[#This Row],[2]]="DG",Tabela1352[[#This Row],[5]]+Tabela1352[[#This Row],[7]],0)</f>
        <v>0</v>
      </c>
      <c r="V19" s="64">
        <f>IF(Tabela1352[[#This Row],[2]]="DG",Tabela1352[[#This Row],[6]]+Tabela1352[[#This Row],[8]],0)</f>
        <v>0</v>
      </c>
    </row>
    <row r="20" spans="1:22" ht="20.100000000000001" customHeight="1">
      <c r="A20" s="22">
        <f t="shared" si="0"/>
        <v>12</v>
      </c>
      <c r="B20" s="98"/>
      <c r="C20" s="11"/>
      <c r="D20" s="73"/>
      <c r="E20" s="17"/>
      <c r="F20" s="17"/>
      <c r="G20" s="17"/>
      <c r="H20" s="17"/>
      <c r="I20" s="58"/>
      <c r="J20" s="83"/>
      <c r="K20" s="62">
        <f>IF(Tabela1352[[#This Row],[2]]="O",Tabela1352[[#This Row],[5]]+Tabela1352[[#This Row],[7]],0)</f>
        <v>0</v>
      </c>
      <c r="L20" s="63">
        <f>IF(Tabela1352[[#This Row],[2]]="O",Tabela1352[[#This Row],[6]]+Tabela1352[[#This Row],[8]],0)</f>
        <v>0</v>
      </c>
      <c r="M20" s="63">
        <f>IF(Tabela1352[[#This Row],[2]]="SSR",Tabela1352[[#This Row],[5]]+Tabela1352[[#This Row],[7]],0)</f>
        <v>0</v>
      </c>
      <c r="N20" s="63">
        <f>IF(Tabela1352[[#This Row],[2]]="SSR",Tabela1352[[#This Row],[6]]+Tabela1352[[#This Row],[8]],0)</f>
        <v>0</v>
      </c>
      <c r="O20" s="63">
        <f>IF(Tabela1352[[#This Row],[2]]="S",Tabela1352[[#This Row],[5]]+Tabela1352[[#This Row],[7]],0)</f>
        <v>0</v>
      </c>
      <c r="P20" s="63">
        <f>IF(Tabela1352[[#This Row],[2]]="S",Tabela1352[[#This Row],[6]]+Tabela1352[[#This Row],[8]],0)</f>
        <v>0</v>
      </c>
      <c r="Q20" s="63">
        <f>IF(Tabela1352[[#This Row],[2]]="M",Tabela1352[[#This Row],[5]]+Tabela1352[[#This Row],[7]],0)</f>
        <v>0</v>
      </c>
      <c r="R20" s="63">
        <f>IF(Tabela1352[[#This Row],[2]]="M",Tabela1352[[#This Row],[6]]+Tabela1352[[#This Row],[8]],0)</f>
        <v>0</v>
      </c>
      <c r="S20" s="63">
        <f>IF(Tabela1352[[#This Row],[2]]="Z",Tabela1352[[#This Row],[5]]+Tabela1352[[#This Row],[7]],0)</f>
        <v>0</v>
      </c>
      <c r="T20" s="152">
        <f>IF(Tabela1352[[#This Row],[2]]="Z",Tabela1352[[#This Row],[6]]+Tabela1352[[#This Row],[8]],0)</f>
        <v>0</v>
      </c>
      <c r="U20" s="62">
        <f>IF(Tabela1352[[#This Row],[2]]="DG",Tabela1352[[#This Row],[5]]+Tabela1352[[#This Row],[7]],0)</f>
        <v>0</v>
      </c>
      <c r="V20" s="64">
        <f>IF(Tabela1352[[#This Row],[2]]="DG",Tabela1352[[#This Row],[6]]+Tabela1352[[#This Row],[8]],0)</f>
        <v>0</v>
      </c>
    </row>
    <row r="21" spans="1:22" ht="20.100000000000001" customHeight="1">
      <c r="A21" s="22">
        <f t="shared" si="0"/>
        <v>13</v>
      </c>
      <c r="B21" s="98"/>
      <c r="C21" s="11"/>
      <c r="D21" s="73"/>
      <c r="E21" s="17"/>
      <c r="F21" s="17"/>
      <c r="G21" s="17"/>
      <c r="H21" s="17"/>
      <c r="I21" s="58"/>
      <c r="J21" s="83"/>
      <c r="K21" s="62">
        <f>IF(Tabela1352[[#This Row],[2]]="O",Tabela1352[[#This Row],[5]]+Tabela1352[[#This Row],[7]],0)</f>
        <v>0</v>
      </c>
      <c r="L21" s="63">
        <f>IF(Tabela1352[[#This Row],[2]]="O",Tabela1352[[#This Row],[6]]+Tabela1352[[#This Row],[8]],0)</f>
        <v>0</v>
      </c>
      <c r="M21" s="63">
        <f>IF(Tabela1352[[#This Row],[2]]="SSR",Tabela1352[[#This Row],[5]]+Tabela1352[[#This Row],[7]],0)</f>
        <v>0</v>
      </c>
      <c r="N21" s="63">
        <f>IF(Tabela1352[[#This Row],[2]]="SSR",Tabela1352[[#This Row],[6]]+Tabela1352[[#This Row],[8]],0)</f>
        <v>0</v>
      </c>
      <c r="O21" s="63">
        <f>IF(Tabela1352[[#This Row],[2]]="S",Tabela1352[[#This Row],[5]]+Tabela1352[[#This Row],[7]],0)</f>
        <v>0</v>
      </c>
      <c r="P21" s="63">
        <f>IF(Tabela1352[[#This Row],[2]]="S",Tabela1352[[#This Row],[6]]+Tabela1352[[#This Row],[8]],0)</f>
        <v>0</v>
      </c>
      <c r="Q21" s="63">
        <f>IF(Tabela1352[[#This Row],[2]]="M",Tabela1352[[#This Row],[5]]+Tabela1352[[#This Row],[7]],0)</f>
        <v>0</v>
      </c>
      <c r="R21" s="63">
        <f>IF(Tabela1352[[#This Row],[2]]="M",Tabela1352[[#This Row],[6]]+Tabela1352[[#This Row],[8]],0)</f>
        <v>0</v>
      </c>
      <c r="S21" s="63">
        <f>IF(Tabela1352[[#This Row],[2]]="Z",Tabela1352[[#This Row],[5]]+Tabela1352[[#This Row],[7]],0)</f>
        <v>0</v>
      </c>
      <c r="T21" s="152">
        <f>IF(Tabela1352[[#This Row],[2]]="Z",Tabela1352[[#This Row],[6]]+Tabela1352[[#This Row],[8]],0)</f>
        <v>0</v>
      </c>
      <c r="U21" s="62">
        <f>IF(Tabela1352[[#This Row],[2]]="DG",Tabela1352[[#This Row],[5]]+Tabela1352[[#This Row],[7]],0)</f>
        <v>0</v>
      </c>
      <c r="V21" s="64">
        <f>IF(Tabela1352[[#This Row],[2]]="DG",Tabela1352[[#This Row],[6]]+Tabela1352[[#This Row],[8]],0)</f>
        <v>0</v>
      </c>
    </row>
    <row r="22" spans="1:22" ht="20.100000000000001" customHeight="1">
      <c r="A22" s="22">
        <f t="shared" si="0"/>
        <v>14</v>
      </c>
      <c r="B22" s="98"/>
      <c r="C22" s="11"/>
      <c r="D22" s="11"/>
      <c r="E22" s="17"/>
      <c r="F22" s="17"/>
      <c r="G22" s="17"/>
      <c r="H22" s="17"/>
      <c r="I22" s="58"/>
      <c r="J22" s="83"/>
      <c r="K22" s="62">
        <f>IF(Tabela1352[[#This Row],[2]]="O",Tabela1352[[#This Row],[5]]+Tabela1352[[#This Row],[7]],0)</f>
        <v>0</v>
      </c>
      <c r="L22" s="63">
        <f>IF(Tabela1352[[#This Row],[2]]="O",Tabela1352[[#This Row],[6]]+Tabela1352[[#This Row],[8]],0)</f>
        <v>0</v>
      </c>
      <c r="M22" s="63">
        <f>IF(Tabela1352[[#This Row],[2]]="SSR",Tabela1352[[#This Row],[5]]+Tabela1352[[#This Row],[7]],0)</f>
        <v>0</v>
      </c>
      <c r="N22" s="63">
        <f>IF(Tabela1352[[#This Row],[2]]="SSR",Tabela1352[[#This Row],[6]]+Tabela1352[[#This Row],[8]],0)</f>
        <v>0</v>
      </c>
      <c r="O22" s="63">
        <f>IF(Tabela1352[[#This Row],[2]]="S",Tabela1352[[#This Row],[5]]+Tabela1352[[#This Row],[7]],0)</f>
        <v>0</v>
      </c>
      <c r="P22" s="63">
        <f>IF(Tabela1352[[#This Row],[2]]="S",Tabela1352[[#This Row],[6]]+Tabela1352[[#This Row],[8]],0)</f>
        <v>0</v>
      </c>
      <c r="Q22" s="63">
        <f>IF(Tabela1352[[#This Row],[2]]="M",Tabela1352[[#This Row],[5]]+Tabela1352[[#This Row],[7]],0)</f>
        <v>0</v>
      </c>
      <c r="R22" s="63">
        <f>IF(Tabela1352[[#This Row],[2]]="M",Tabela1352[[#This Row],[6]]+Tabela1352[[#This Row],[8]],0)</f>
        <v>0</v>
      </c>
      <c r="S22" s="63">
        <f>IF(Tabela1352[[#This Row],[2]]="Z",Tabela1352[[#This Row],[5]]+Tabela1352[[#This Row],[7]],0)</f>
        <v>0</v>
      </c>
      <c r="T22" s="152">
        <f>IF(Tabela1352[[#This Row],[2]]="Z",Tabela1352[[#This Row],[6]]+Tabela1352[[#This Row],[8]],0)</f>
        <v>0</v>
      </c>
      <c r="U22" s="62">
        <f>IF(Tabela1352[[#This Row],[2]]="DG",Tabela1352[[#This Row],[5]]+Tabela1352[[#This Row],[7]],0)</f>
        <v>0</v>
      </c>
      <c r="V22" s="64">
        <f>IF(Tabela1352[[#This Row],[2]]="DG",Tabela1352[[#This Row],[6]]+Tabela1352[[#This Row],[8]],0)</f>
        <v>0</v>
      </c>
    </row>
    <row r="23" spans="1:22" ht="20.100000000000001" customHeight="1">
      <c r="A23" s="22">
        <f t="shared" si="0"/>
        <v>15</v>
      </c>
      <c r="B23" s="98"/>
      <c r="C23" s="11"/>
      <c r="D23" s="11"/>
      <c r="E23" s="17"/>
      <c r="F23" s="17"/>
      <c r="G23" s="17"/>
      <c r="H23" s="17"/>
      <c r="I23" s="58"/>
      <c r="J23" s="83"/>
      <c r="K23" s="62">
        <f>IF(Tabela1352[[#This Row],[2]]="O",Tabela1352[[#This Row],[5]]+Tabela1352[[#This Row],[7]],0)</f>
        <v>0</v>
      </c>
      <c r="L23" s="63">
        <f>IF(Tabela1352[[#This Row],[2]]="O",Tabela1352[[#This Row],[6]]+Tabela1352[[#This Row],[8]],0)</f>
        <v>0</v>
      </c>
      <c r="M23" s="63">
        <f>IF(Tabela1352[[#This Row],[2]]="SSR",Tabela1352[[#This Row],[5]]+Tabela1352[[#This Row],[7]],0)</f>
        <v>0</v>
      </c>
      <c r="N23" s="63">
        <f>IF(Tabela1352[[#This Row],[2]]="SSR",Tabela1352[[#This Row],[6]]+Tabela1352[[#This Row],[8]],0)</f>
        <v>0</v>
      </c>
      <c r="O23" s="63">
        <f>IF(Tabela1352[[#This Row],[2]]="S",Tabela1352[[#This Row],[5]]+Tabela1352[[#This Row],[7]],0)</f>
        <v>0</v>
      </c>
      <c r="P23" s="63">
        <f>IF(Tabela1352[[#This Row],[2]]="S",Tabela1352[[#This Row],[6]]+Tabela1352[[#This Row],[8]],0)</f>
        <v>0</v>
      </c>
      <c r="Q23" s="63">
        <f>IF(Tabela1352[[#This Row],[2]]="M",Tabela1352[[#This Row],[5]]+Tabela1352[[#This Row],[7]],0)</f>
        <v>0</v>
      </c>
      <c r="R23" s="63">
        <f>IF(Tabela1352[[#This Row],[2]]="M",Tabela1352[[#This Row],[6]]+Tabela1352[[#This Row],[8]],0)</f>
        <v>0</v>
      </c>
      <c r="S23" s="63">
        <f>IF(Tabela1352[[#This Row],[2]]="Z",Tabela1352[[#This Row],[5]]+Tabela1352[[#This Row],[7]],0)</f>
        <v>0</v>
      </c>
      <c r="T23" s="152">
        <f>IF(Tabela1352[[#This Row],[2]]="Z",Tabela1352[[#This Row],[6]]+Tabela1352[[#This Row],[8]],0)</f>
        <v>0</v>
      </c>
      <c r="U23" s="62">
        <f>IF(Tabela1352[[#This Row],[2]]="DG",Tabela1352[[#This Row],[5]]+Tabela1352[[#This Row],[7]],0)</f>
        <v>0</v>
      </c>
      <c r="V23" s="64">
        <f>IF(Tabela1352[[#This Row],[2]]="DG",Tabela1352[[#This Row],[6]]+Tabela1352[[#This Row],[8]],0)</f>
        <v>0</v>
      </c>
    </row>
    <row r="24" spans="1:22" ht="20.100000000000001" customHeight="1">
      <c r="A24" s="22">
        <f t="shared" si="0"/>
        <v>16</v>
      </c>
      <c r="B24" s="98"/>
      <c r="C24" s="11"/>
      <c r="D24" s="11"/>
      <c r="E24" s="17"/>
      <c r="F24" s="17"/>
      <c r="G24" s="17"/>
      <c r="H24" s="17"/>
      <c r="I24" s="58"/>
      <c r="J24" s="83"/>
      <c r="K24" s="62">
        <f>IF(Tabela1352[[#This Row],[2]]="O",Tabela1352[[#This Row],[5]]+Tabela1352[[#This Row],[7]],0)</f>
        <v>0</v>
      </c>
      <c r="L24" s="63">
        <f>IF(Tabela1352[[#This Row],[2]]="O",Tabela1352[[#This Row],[6]]+Tabela1352[[#This Row],[8]],0)</f>
        <v>0</v>
      </c>
      <c r="M24" s="63">
        <f>IF(Tabela1352[[#This Row],[2]]="SSR",Tabela1352[[#This Row],[5]]+Tabela1352[[#This Row],[7]],0)</f>
        <v>0</v>
      </c>
      <c r="N24" s="63">
        <f>IF(Tabela1352[[#This Row],[2]]="SSR",Tabela1352[[#This Row],[6]]+Tabela1352[[#This Row],[8]],0)</f>
        <v>0</v>
      </c>
      <c r="O24" s="63">
        <f>IF(Tabela1352[[#This Row],[2]]="S",Tabela1352[[#This Row],[5]]+Tabela1352[[#This Row],[7]],0)</f>
        <v>0</v>
      </c>
      <c r="P24" s="63">
        <f>IF(Tabela1352[[#This Row],[2]]="S",Tabela1352[[#This Row],[6]]+Tabela1352[[#This Row],[8]],0)</f>
        <v>0</v>
      </c>
      <c r="Q24" s="63">
        <f>IF(Tabela1352[[#This Row],[2]]="M",Tabela1352[[#This Row],[5]]+Tabela1352[[#This Row],[7]],0)</f>
        <v>0</v>
      </c>
      <c r="R24" s="63">
        <f>IF(Tabela1352[[#This Row],[2]]="M",Tabela1352[[#This Row],[6]]+Tabela1352[[#This Row],[8]],0)</f>
        <v>0</v>
      </c>
      <c r="S24" s="63">
        <f>IF(Tabela1352[[#This Row],[2]]="Z",Tabela1352[[#This Row],[5]]+Tabela1352[[#This Row],[7]],0)</f>
        <v>0</v>
      </c>
      <c r="T24" s="152">
        <f>IF(Tabela1352[[#This Row],[2]]="Z",Tabela1352[[#This Row],[6]]+Tabela1352[[#This Row],[8]],0)</f>
        <v>0</v>
      </c>
      <c r="U24" s="62">
        <f>IF(Tabela1352[[#This Row],[2]]="DG",Tabela1352[[#This Row],[5]]+Tabela1352[[#This Row],[7]],0)</f>
        <v>0</v>
      </c>
      <c r="V24" s="64">
        <f>IF(Tabela1352[[#This Row],[2]]="DG",Tabela1352[[#This Row],[6]]+Tabela1352[[#This Row],[8]],0)</f>
        <v>0</v>
      </c>
    </row>
    <row r="25" spans="1:22" ht="20.100000000000001" customHeight="1">
      <c r="A25" s="22">
        <f t="shared" si="0"/>
        <v>17</v>
      </c>
      <c r="B25" s="98"/>
      <c r="C25" s="11"/>
      <c r="D25" s="11"/>
      <c r="E25" s="17"/>
      <c r="F25" s="17"/>
      <c r="G25" s="17"/>
      <c r="H25" s="17"/>
      <c r="I25" s="58"/>
      <c r="J25" s="83"/>
      <c r="K25" s="62">
        <f>IF(Tabela1352[[#This Row],[2]]="O",Tabela1352[[#This Row],[5]]+Tabela1352[[#This Row],[7]],0)</f>
        <v>0</v>
      </c>
      <c r="L25" s="63">
        <f>IF(Tabela1352[[#This Row],[2]]="O",Tabela1352[[#This Row],[6]]+Tabela1352[[#This Row],[8]],0)</f>
        <v>0</v>
      </c>
      <c r="M25" s="63">
        <f>IF(Tabela1352[[#This Row],[2]]="SSR",Tabela1352[[#This Row],[5]]+Tabela1352[[#This Row],[7]],0)</f>
        <v>0</v>
      </c>
      <c r="N25" s="63">
        <f>IF(Tabela1352[[#This Row],[2]]="SSR",Tabela1352[[#This Row],[6]]+Tabela1352[[#This Row],[8]],0)</f>
        <v>0</v>
      </c>
      <c r="O25" s="63">
        <f>IF(Tabela1352[[#This Row],[2]]="S",Tabela1352[[#This Row],[5]]+Tabela1352[[#This Row],[7]],0)</f>
        <v>0</v>
      </c>
      <c r="P25" s="63">
        <f>IF(Tabela1352[[#This Row],[2]]="S",Tabela1352[[#This Row],[6]]+Tabela1352[[#This Row],[8]],0)</f>
        <v>0</v>
      </c>
      <c r="Q25" s="63">
        <f>IF(Tabela1352[[#This Row],[2]]="M",Tabela1352[[#This Row],[5]]+Tabela1352[[#This Row],[7]],0)</f>
        <v>0</v>
      </c>
      <c r="R25" s="63">
        <f>IF(Tabela1352[[#This Row],[2]]="M",Tabela1352[[#This Row],[6]]+Tabela1352[[#This Row],[8]],0)</f>
        <v>0</v>
      </c>
      <c r="S25" s="63">
        <f>IF(Tabela1352[[#This Row],[2]]="Z",Tabela1352[[#This Row],[5]]+Tabela1352[[#This Row],[7]],0)</f>
        <v>0</v>
      </c>
      <c r="T25" s="152">
        <f>IF(Tabela1352[[#This Row],[2]]="Z",Tabela1352[[#This Row],[6]]+Tabela1352[[#This Row],[8]],0)</f>
        <v>0</v>
      </c>
      <c r="U25" s="62">
        <f>IF(Tabela1352[[#This Row],[2]]="DG",Tabela1352[[#This Row],[5]]+Tabela1352[[#This Row],[7]],0)</f>
        <v>0</v>
      </c>
      <c r="V25" s="64">
        <f>IF(Tabela1352[[#This Row],[2]]="DG",Tabela1352[[#This Row],[6]]+Tabela1352[[#This Row],[8]],0)</f>
        <v>0</v>
      </c>
    </row>
    <row r="26" spans="1:22" ht="20.100000000000001" customHeight="1">
      <c r="A26" s="22">
        <f t="shared" si="0"/>
        <v>18</v>
      </c>
      <c r="B26" s="98"/>
      <c r="C26" s="11"/>
      <c r="D26" s="11"/>
      <c r="E26" s="17"/>
      <c r="F26" s="17"/>
      <c r="G26" s="17"/>
      <c r="H26" s="17"/>
      <c r="I26" s="58"/>
      <c r="J26" s="83"/>
      <c r="K26" s="62">
        <f>IF(Tabela1352[[#This Row],[2]]="O",Tabela1352[[#This Row],[5]]+Tabela1352[[#This Row],[7]],0)</f>
        <v>0</v>
      </c>
      <c r="L26" s="63">
        <f>IF(Tabela1352[[#This Row],[2]]="O",Tabela1352[[#This Row],[6]]+Tabela1352[[#This Row],[8]],0)</f>
        <v>0</v>
      </c>
      <c r="M26" s="63">
        <f>IF(Tabela1352[[#This Row],[2]]="SSR",Tabela1352[[#This Row],[5]]+Tabela1352[[#This Row],[7]],0)</f>
        <v>0</v>
      </c>
      <c r="N26" s="63">
        <f>IF(Tabela1352[[#This Row],[2]]="SSR",Tabela1352[[#This Row],[6]]+Tabela1352[[#This Row],[8]],0)</f>
        <v>0</v>
      </c>
      <c r="O26" s="63">
        <f>IF(Tabela1352[[#This Row],[2]]="S",Tabela1352[[#This Row],[5]]+Tabela1352[[#This Row],[7]],0)</f>
        <v>0</v>
      </c>
      <c r="P26" s="63">
        <f>IF(Tabela1352[[#This Row],[2]]="S",Tabela1352[[#This Row],[6]]+Tabela1352[[#This Row],[8]],0)</f>
        <v>0</v>
      </c>
      <c r="Q26" s="63">
        <f>IF(Tabela1352[[#This Row],[2]]="M",Tabela1352[[#This Row],[5]]+Tabela1352[[#This Row],[7]],0)</f>
        <v>0</v>
      </c>
      <c r="R26" s="63">
        <f>IF(Tabela1352[[#This Row],[2]]="M",Tabela1352[[#This Row],[6]]+Tabela1352[[#This Row],[8]],0)</f>
        <v>0</v>
      </c>
      <c r="S26" s="63">
        <f>IF(Tabela1352[[#This Row],[2]]="Z",Tabela1352[[#This Row],[5]]+Tabela1352[[#This Row],[7]],0)</f>
        <v>0</v>
      </c>
      <c r="T26" s="152">
        <f>IF(Tabela1352[[#This Row],[2]]="Z",Tabela1352[[#This Row],[6]]+Tabela1352[[#This Row],[8]],0)</f>
        <v>0</v>
      </c>
      <c r="U26" s="62">
        <f>IF(Tabela1352[[#This Row],[2]]="DG",Tabela1352[[#This Row],[5]]+Tabela1352[[#This Row],[7]],0)</f>
        <v>0</v>
      </c>
      <c r="V26" s="64">
        <f>IF(Tabela1352[[#This Row],[2]]="DG",Tabela1352[[#This Row],[6]]+Tabela1352[[#This Row],[8]],0)</f>
        <v>0</v>
      </c>
    </row>
    <row r="27" spans="1:22" ht="20.100000000000001" customHeight="1">
      <c r="A27" s="22">
        <f t="shared" si="0"/>
        <v>19</v>
      </c>
      <c r="B27" s="98"/>
      <c r="C27" s="11"/>
      <c r="D27" s="11"/>
      <c r="E27" s="17"/>
      <c r="F27" s="17"/>
      <c r="G27" s="17"/>
      <c r="H27" s="17"/>
      <c r="I27" s="58"/>
      <c r="J27" s="83"/>
      <c r="K27" s="62">
        <f>IF(Tabela1352[[#This Row],[2]]="O",Tabela1352[[#This Row],[5]]+Tabela1352[[#This Row],[7]],0)</f>
        <v>0</v>
      </c>
      <c r="L27" s="63">
        <f>IF(Tabela1352[[#This Row],[2]]="O",Tabela1352[[#This Row],[6]]+Tabela1352[[#This Row],[8]],0)</f>
        <v>0</v>
      </c>
      <c r="M27" s="63">
        <f>IF(Tabela1352[[#This Row],[2]]="SSR",Tabela1352[[#This Row],[5]]+Tabela1352[[#This Row],[7]],0)</f>
        <v>0</v>
      </c>
      <c r="N27" s="63">
        <f>IF(Tabela1352[[#This Row],[2]]="SSR",Tabela1352[[#This Row],[6]]+Tabela1352[[#This Row],[8]],0)</f>
        <v>0</v>
      </c>
      <c r="O27" s="63">
        <f>IF(Tabela1352[[#This Row],[2]]="S",Tabela1352[[#This Row],[5]]+Tabela1352[[#This Row],[7]],0)</f>
        <v>0</v>
      </c>
      <c r="P27" s="63">
        <f>IF(Tabela1352[[#This Row],[2]]="S",Tabela1352[[#This Row],[6]]+Tabela1352[[#This Row],[8]],0)</f>
        <v>0</v>
      </c>
      <c r="Q27" s="63">
        <f>IF(Tabela1352[[#This Row],[2]]="M",Tabela1352[[#This Row],[5]]+Tabela1352[[#This Row],[7]],0)</f>
        <v>0</v>
      </c>
      <c r="R27" s="63">
        <f>IF(Tabela1352[[#This Row],[2]]="M",Tabela1352[[#This Row],[6]]+Tabela1352[[#This Row],[8]],0)</f>
        <v>0</v>
      </c>
      <c r="S27" s="63">
        <f>IF(Tabela1352[[#This Row],[2]]="Z",Tabela1352[[#This Row],[5]]+Tabela1352[[#This Row],[7]],0)</f>
        <v>0</v>
      </c>
      <c r="T27" s="152">
        <f>IF(Tabela1352[[#This Row],[2]]="Z",Tabela1352[[#This Row],[6]]+Tabela1352[[#This Row],[8]],0)</f>
        <v>0</v>
      </c>
      <c r="U27" s="62">
        <f>IF(Tabela1352[[#This Row],[2]]="DG",Tabela1352[[#This Row],[5]]+Tabela1352[[#This Row],[7]],0)</f>
        <v>0</v>
      </c>
      <c r="V27" s="64">
        <f>IF(Tabela1352[[#This Row],[2]]="DG",Tabela1352[[#This Row],[6]]+Tabela1352[[#This Row],[8]],0)</f>
        <v>0</v>
      </c>
    </row>
    <row r="28" spans="1:22" ht="20.100000000000001" customHeight="1">
      <c r="A28" s="22">
        <f t="shared" si="0"/>
        <v>20</v>
      </c>
      <c r="B28" s="98"/>
      <c r="C28" s="11"/>
      <c r="D28" s="73"/>
      <c r="E28" s="17"/>
      <c r="F28" s="17"/>
      <c r="G28" s="17"/>
      <c r="H28" s="17"/>
      <c r="I28" s="58"/>
      <c r="J28" s="83"/>
      <c r="K28" s="62">
        <f>IF(Tabela1352[[#This Row],[2]]="O",Tabela1352[[#This Row],[5]]+Tabela1352[[#This Row],[7]],0)</f>
        <v>0</v>
      </c>
      <c r="L28" s="63">
        <f>IF(Tabela1352[[#This Row],[2]]="O",Tabela1352[[#This Row],[6]]+Tabela1352[[#This Row],[8]],0)</f>
        <v>0</v>
      </c>
      <c r="M28" s="63">
        <f>IF(Tabela1352[[#This Row],[2]]="SSR",Tabela1352[[#This Row],[5]]+Tabela1352[[#This Row],[7]],0)</f>
        <v>0</v>
      </c>
      <c r="N28" s="63">
        <f>IF(Tabela1352[[#This Row],[2]]="SSR",Tabela1352[[#This Row],[6]]+Tabela1352[[#This Row],[8]],0)</f>
        <v>0</v>
      </c>
      <c r="O28" s="63">
        <f>IF(Tabela1352[[#This Row],[2]]="S",Tabela1352[[#This Row],[5]]+Tabela1352[[#This Row],[7]],0)</f>
        <v>0</v>
      </c>
      <c r="P28" s="63">
        <f>IF(Tabela1352[[#This Row],[2]]="S",Tabela1352[[#This Row],[6]]+Tabela1352[[#This Row],[8]],0)</f>
        <v>0</v>
      </c>
      <c r="Q28" s="63">
        <f>IF(Tabela1352[[#This Row],[2]]="M",Tabela1352[[#This Row],[5]]+Tabela1352[[#This Row],[7]],0)</f>
        <v>0</v>
      </c>
      <c r="R28" s="63">
        <f>IF(Tabela1352[[#This Row],[2]]="M",Tabela1352[[#This Row],[6]]+Tabela1352[[#This Row],[8]],0)</f>
        <v>0</v>
      </c>
      <c r="S28" s="63">
        <f>IF(Tabela1352[[#This Row],[2]]="Z",Tabela1352[[#This Row],[5]]+Tabela1352[[#This Row],[7]],0)</f>
        <v>0</v>
      </c>
      <c r="T28" s="152">
        <f>IF(Tabela1352[[#This Row],[2]]="Z",Tabela1352[[#This Row],[6]]+Tabela1352[[#This Row],[8]],0)</f>
        <v>0</v>
      </c>
      <c r="U28" s="62">
        <f>IF(Tabela1352[[#This Row],[2]]="DG",Tabela1352[[#This Row],[5]]+Tabela1352[[#This Row],[7]],0)</f>
        <v>0</v>
      </c>
      <c r="V28" s="64">
        <f>IF(Tabela1352[[#This Row],[2]]="DG",Tabela1352[[#This Row],[6]]+Tabela1352[[#This Row],[8]],0)</f>
        <v>0</v>
      </c>
    </row>
    <row r="29" spans="1:22" ht="20.100000000000001" customHeight="1">
      <c r="A29" s="22">
        <f t="shared" si="0"/>
        <v>21</v>
      </c>
      <c r="B29" s="98"/>
      <c r="C29" s="11"/>
      <c r="D29" s="11"/>
      <c r="E29" s="17"/>
      <c r="F29" s="17"/>
      <c r="G29" s="17"/>
      <c r="H29" s="17"/>
      <c r="I29" s="58"/>
      <c r="J29" s="83"/>
      <c r="K29" s="62">
        <f>IF(Tabela1352[[#This Row],[2]]="O",Tabela1352[[#This Row],[5]]+Tabela1352[[#This Row],[7]],0)</f>
        <v>0</v>
      </c>
      <c r="L29" s="63">
        <f>IF(Tabela1352[[#This Row],[2]]="O",Tabela1352[[#This Row],[6]]+Tabela1352[[#This Row],[8]],0)</f>
        <v>0</v>
      </c>
      <c r="M29" s="63">
        <f>IF(Tabela1352[[#This Row],[2]]="SSR",Tabela1352[[#This Row],[5]]+Tabela1352[[#This Row],[7]],0)</f>
        <v>0</v>
      </c>
      <c r="N29" s="63">
        <f>IF(Tabela1352[[#This Row],[2]]="SSR",Tabela1352[[#This Row],[6]]+Tabela1352[[#This Row],[8]],0)</f>
        <v>0</v>
      </c>
      <c r="O29" s="63">
        <f>IF(Tabela1352[[#This Row],[2]]="S",Tabela1352[[#This Row],[5]]+Tabela1352[[#This Row],[7]],0)</f>
        <v>0</v>
      </c>
      <c r="P29" s="63">
        <f>IF(Tabela1352[[#This Row],[2]]="S",Tabela1352[[#This Row],[6]]+Tabela1352[[#This Row],[8]],0)</f>
        <v>0</v>
      </c>
      <c r="Q29" s="63">
        <f>IF(Tabela1352[[#This Row],[2]]="M",Tabela1352[[#This Row],[5]]+Tabela1352[[#This Row],[7]],0)</f>
        <v>0</v>
      </c>
      <c r="R29" s="63">
        <f>IF(Tabela1352[[#This Row],[2]]="M",Tabela1352[[#This Row],[6]]+Tabela1352[[#This Row],[8]],0)</f>
        <v>0</v>
      </c>
      <c r="S29" s="63">
        <f>IF(Tabela1352[[#This Row],[2]]="Z",Tabela1352[[#This Row],[5]]+Tabela1352[[#This Row],[7]],0)</f>
        <v>0</v>
      </c>
      <c r="T29" s="152">
        <f>IF(Tabela1352[[#This Row],[2]]="Z",Tabela1352[[#This Row],[6]]+Tabela1352[[#This Row],[8]],0)</f>
        <v>0</v>
      </c>
      <c r="U29" s="62">
        <f>IF(Tabela1352[[#This Row],[2]]="DG",Tabela1352[[#This Row],[5]]+Tabela1352[[#This Row],[7]],0)</f>
        <v>0</v>
      </c>
      <c r="V29" s="64">
        <f>IF(Tabela1352[[#This Row],[2]]="DG",Tabela1352[[#This Row],[6]]+Tabela1352[[#This Row],[8]],0)</f>
        <v>0</v>
      </c>
    </row>
    <row r="30" spans="1:22" ht="20.100000000000001" customHeight="1">
      <c r="A30" s="22">
        <f t="shared" si="0"/>
        <v>22</v>
      </c>
      <c r="B30" s="98"/>
      <c r="C30" s="11"/>
      <c r="D30" s="11"/>
      <c r="E30" s="17"/>
      <c r="F30" s="17"/>
      <c r="G30" s="17"/>
      <c r="H30" s="17"/>
      <c r="I30" s="58"/>
      <c r="J30" s="83"/>
      <c r="K30" s="62">
        <f>IF(Tabela1352[[#This Row],[2]]="O",Tabela1352[[#This Row],[5]]+Tabela1352[[#This Row],[7]],0)</f>
        <v>0</v>
      </c>
      <c r="L30" s="63">
        <f>IF(Tabela1352[[#This Row],[2]]="O",Tabela1352[[#This Row],[6]]+Tabela1352[[#This Row],[8]],0)</f>
        <v>0</v>
      </c>
      <c r="M30" s="63">
        <f>IF(Tabela1352[[#This Row],[2]]="SSR",Tabela1352[[#This Row],[5]]+Tabela1352[[#This Row],[7]],0)</f>
        <v>0</v>
      </c>
      <c r="N30" s="63">
        <f>IF(Tabela1352[[#This Row],[2]]="SSR",Tabela1352[[#This Row],[6]]+Tabela1352[[#This Row],[8]],0)</f>
        <v>0</v>
      </c>
      <c r="O30" s="63">
        <f>IF(Tabela1352[[#This Row],[2]]="S",Tabela1352[[#This Row],[5]]+Tabela1352[[#This Row],[7]],0)</f>
        <v>0</v>
      </c>
      <c r="P30" s="63">
        <f>IF(Tabela1352[[#This Row],[2]]="S",Tabela1352[[#This Row],[6]]+Tabela1352[[#This Row],[8]],0)</f>
        <v>0</v>
      </c>
      <c r="Q30" s="63">
        <f>IF(Tabela1352[[#This Row],[2]]="M",Tabela1352[[#This Row],[5]]+Tabela1352[[#This Row],[7]],0)</f>
        <v>0</v>
      </c>
      <c r="R30" s="63">
        <f>IF(Tabela1352[[#This Row],[2]]="M",Tabela1352[[#This Row],[6]]+Tabela1352[[#This Row],[8]],0)</f>
        <v>0</v>
      </c>
      <c r="S30" s="63">
        <f>IF(Tabela1352[[#This Row],[2]]="Z",Tabela1352[[#This Row],[5]]+Tabela1352[[#This Row],[7]],0)</f>
        <v>0</v>
      </c>
      <c r="T30" s="152">
        <f>IF(Tabela1352[[#This Row],[2]]="Z",Tabela1352[[#This Row],[6]]+Tabela1352[[#This Row],[8]],0)</f>
        <v>0</v>
      </c>
      <c r="U30" s="62">
        <f>IF(Tabela1352[[#This Row],[2]]="DG",Tabela1352[[#This Row],[5]]+Tabela1352[[#This Row],[7]],0)</f>
        <v>0</v>
      </c>
      <c r="V30" s="64">
        <f>IF(Tabela1352[[#This Row],[2]]="DG",Tabela1352[[#This Row],[6]]+Tabela1352[[#This Row],[8]],0)</f>
        <v>0</v>
      </c>
    </row>
    <row r="31" spans="1:22" ht="20.100000000000001" customHeight="1">
      <c r="A31" s="22">
        <f t="shared" si="0"/>
        <v>23</v>
      </c>
      <c r="B31" s="98"/>
      <c r="C31" s="11"/>
      <c r="D31" s="11"/>
      <c r="E31" s="17"/>
      <c r="F31" s="17"/>
      <c r="G31" s="17"/>
      <c r="H31" s="17"/>
      <c r="I31" s="58"/>
      <c r="J31" s="83"/>
      <c r="K31" s="62">
        <f>IF(Tabela1352[[#This Row],[2]]="O",Tabela1352[[#This Row],[5]]+Tabela1352[[#This Row],[7]],0)</f>
        <v>0</v>
      </c>
      <c r="L31" s="63">
        <f>IF(Tabela1352[[#This Row],[2]]="O",Tabela1352[[#This Row],[6]]+Tabela1352[[#This Row],[8]],0)</f>
        <v>0</v>
      </c>
      <c r="M31" s="63">
        <f>IF(Tabela1352[[#This Row],[2]]="SSR",Tabela1352[[#This Row],[5]]+Tabela1352[[#This Row],[7]],0)</f>
        <v>0</v>
      </c>
      <c r="N31" s="63">
        <f>IF(Tabela1352[[#This Row],[2]]="SSR",Tabela1352[[#This Row],[6]]+Tabela1352[[#This Row],[8]],0)</f>
        <v>0</v>
      </c>
      <c r="O31" s="63">
        <f>IF(Tabela1352[[#This Row],[2]]="S",Tabela1352[[#This Row],[5]]+Tabela1352[[#This Row],[7]],0)</f>
        <v>0</v>
      </c>
      <c r="P31" s="63">
        <f>IF(Tabela1352[[#This Row],[2]]="S",Tabela1352[[#This Row],[6]]+Tabela1352[[#This Row],[8]],0)</f>
        <v>0</v>
      </c>
      <c r="Q31" s="63">
        <f>IF(Tabela1352[[#This Row],[2]]="M",Tabela1352[[#This Row],[5]]+Tabela1352[[#This Row],[7]],0)</f>
        <v>0</v>
      </c>
      <c r="R31" s="63">
        <f>IF(Tabela1352[[#This Row],[2]]="M",Tabela1352[[#This Row],[6]]+Tabela1352[[#This Row],[8]],0)</f>
        <v>0</v>
      </c>
      <c r="S31" s="63">
        <f>IF(Tabela1352[[#This Row],[2]]="Z",Tabela1352[[#This Row],[5]]+Tabela1352[[#This Row],[7]],0)</f>
        <v>0</v>
      </c>
      <c r="T31" s="152">
        <f>IF(Tabela1352[[#This Row],[2]]="Z",Tabela1352[[#This Row],[6]]+Tabela1352[[#This Row],[8]],0)</f>
        <v>0</v>
      </c>
      <c r="U31" s="62">
        <f>IF(Tabela1352[[#This Row],[2]]="DG",Tabela1352[[#This Row],[5]]+Tabela1352[[#This Row],[7]],0)</f>
        <v>0</v>
      </c>
      <c r="V31" s="64">
        <f>IF(Tabela1352[[#This Row],[2]]="DG",Tabela1352[[#This Row],[6]]+Tabela1352[[#This Row],[8]],0)</f>
        <v>0</v>
      </c>
    </row>
    <row r="32" spans="1:22" ht="20.100000000000001" customHeight="1">
      <c r="A32" s="22">
        <f t="shared" si="0"/>
        <v>24</v>
      </c>
      <c r="B32" s="98"/>
      <c r="C32" s="11"/>
      <c r="D32" s="11"/>
      <c r="E32" s="23"/>
      <c r="F32" s="23"/>
      <c r="G32" s="23"/>
      <c r="H32" s="23"/>
      <c r="I32" s="58"/>
      <c r="J32" s="83"/>
      <c r="K32" s="62">
        <f>IF(Tabela1352[[#This Row],[2]]="O",Tabela1352[[#This Row],[5]]+Tabela1352[[#This Row],[7]],0)</f>
        <v>0</v>
      </c>
      <c r="L32" s="63">
        <f>IF(Tabela1352[[#This Row],[2]]="O",Tabela1352[[#This Row],[6]]+Tabela1352[[#This Row],[8]],0)</f>
        <v>0</v>
      </c>
      <c r="M32" s="63">
        <f>IF(Tabela1352[[#This Row],[2]]="SSR",Tabela1352[[#This Row],[5]]+Tabela1352[[#This Row],[7]],0)</f>
        <v>0</v>
      </c>
      <c r="N32" s="63">
        <f>IF(Tabela1352[[#This Row],[2]]="SSR",Tabela1352[[#This Row],[6]]+Tabela1352[[#This Row],[8]],0)</f>
        <v>0</v>
      </c>
      <c r="O32" s="63">
        <f>IF(Tabela1352[[#This Row],[2]]="S",Tabela1352[[#This Row],[5]]+Tabela1352[[#This Row],[7]],0)</f>
        <v>0</v>
      </c>
      <c r="P32" s="63">
        <f>IF(Tabela1352[[#This Row],[2]]="S",Tabela1352[[#This Row],[6]]+Tabela1352[[#This Row],[8]],0)</f>
        <v>0</v>
      </c>
      <c r="Q32" s="63">
        <f>IF(Tabela1352[[#This Row],[2]]="M",Tabela1352[[#This Row],[5]]+Tabela1352[[#This Row],[7]],0)</f>
        <v>0</v>
      </c>
      <c r="R32" s="63">
        <f>IF(Tabela1352[[#This Row],[2]]="M",Tabela1352[[#This Row],[6]]+Tabela1352[[#This Row],[8]],0)</f>
        <v>0</v>
      </c>
      <c r="S32" s="63">
        <f>IF(Tabela1352[[#This Row],[2]]="Z",Tabela1352[[#This Row],[5]]+Tabela1352[[#This Row],[7]],0)</f>
        <v>0</v>
      </c>
      <c r="T32" s="152">
        <f>IF(Tabela1352[[#This Row],[2]]="Z",Tabela1352[[#This Row],[6]]+Tabela1352[[#This Row],[8]],0)</f>
        <v>0</v>
      </c>
      <c r="U32" s="62">
        <f>IF(Tabela1352[[#This Row],[2]]="DG",Tabela1352[[#This Row],[5]]+Tabela1352[[#This Row],[7]],0)</f>
        <v>0</v>
      </c>
      <c r="V32" s="64">
        <f>IF(Tabela1352[[#This Row],[2]]="DG",Tabela1352[[#This Row],[6]]+Tabela1352[[#This Row],[8]],0)</f>
        <v>0</v>
      </c>
    </row>
    <row r="33" spans="1:22" ht="20.100000000000001" customHeight="1" thickBot="1">
      <c r="A33" s="22">
        <v>25</v>
      </c>
      <c r="B33" s="98"/>
      <c r="C33" s="11"/>
      <c r="D33" s="11"/>
      <c r="E33" s="23"/>
      <c r="F33" s="23"/>
      <c r="G33" s="23"/>
      <c r="H33" s="23"/>
      <c r="I33" s="58"/>
      <c r="J33" s="83"/>
      <c r="K33" s="68">
        <f>IF(Tabela1352[[#This Row],[2]]="O",Tabela1352[[#This Row],[5]]+Tabela1352[[#This Row],[7]],0)</f>
        <v>0</v>
      </c>
      <c r="L33" s="69">
        <f>IF(Tabela1352[[#This Row],[2]]="O",Tabela1352[[#This Row],[6]]+Tabela1352[[#This Row],[8]],0)</f>
        <v>0</v>
      </c>
      <c r="M33" s="69">
        <f>IF(Tabela1352[[#This Row],[2]]="SSR",Tabela1352[[#This Row],[5]]+Tabela1352[[#This Row],[7]],0)</f>
        <v>0</v>
      </c>
      <c r="N33" s="69">
        <f>IF(Tabela1352[[#This Row],[2]]="SSR",Tabela1352[[#This Row],[6]]+Tabela1352[[#This Row],[8]],0)</f>
        <v>0</v>
      </c>
      <c r="O33" s="69">
        <f>IF(Tabela1352[[#This Row],[2]]="S",Tabela1352[[#This Row],[5]]+Tabela1352[[#This Row],[7]],0)</f>
        <v>0</v>
      </c>
      <c r="P33" s="69">
        <f>IF(Tabela1352[[#This Row],[2]]="S",Tabela1352[[#This Row],[6]]+Tabela1352[[#This Row],[8]],0)</f>
        <v>0</v>
      </c>
      <c r="Q33" s="69">
        <f>IF(Tabela1352[[#This Row],[2]]="M",Tabela1352[[#This Row],[5]]+Tabela1352[[#This Row],[7]],0)</f>
        <v>0</v>
      </c>
      <c r="R33" s="69">
        <f>IF(Tabela1352[[#This Row],[2]]="M",Tabela1352[[#This Row],[6]]+Tabela1352[[#This Row],[8]],0)</f>
        <v>0</v>
      </c>
      <c r="S33" s="69">
        <f>IF(Tabela1352[[#This Row],[2]]="Z",Tabela1352[[#This Row],[5]]+Tabela1352[[#This Row],[7]],0)</f>
        <v>0</v>
      </c>
      <c r="T33" s="153">
        <f>IF(Tabela1352[[#This Row],[2]]="Z",Tabela1352[[#This Row],[6]]+Tabela1352[[#This Row],[8]],0)</f>
        <v>0</v>
      </c>
      <c r="U33" s="68">
        <f>IF(Tabela1352[[#This Row],[2]]="DG",Tabela1352[[#This Row],[5]]+Tabela1352[[#This Row],[7]],0)</f>
        <v>0</v>
      </c>
      <c r="V33" s="70">
        <f>IF(Tabela1352[[#This Row],[2]]="DG",Tabela1352[[#This Row],[6]]+Tabela1352[[#This Row],[8]],0)</f>
        <v>0</v>
      </c>
    </row>
    <row r="34" spans="1:22" ht="20.100000000000001" customHeight="1" thickBot="1">
      <c r="A34" s="14"/>
      <c r="B34" s="99"/>
      <c r="C34" s="16"/>
      <c r="D34" s="41" t="s">
        <v>19</v>
      </c>
      <c r="E34" s="43">
        <f>SUBTOTAL(109,Tabela1352[5])</f>
        <v>0</v>
      </c>
      <c r="F34" s="43">
        <f>SUBTOTAL(109,Tabela1352[6])</f>
        <v>0</v>
      </c>
      <c r="G34" s="43">
        <f>SUBTOTAL(109,Tabela1352[7])</f>
        <v>0</v>
      </c>
      <c r="H34" s="43">
        <f>SUBTOTAL(109,Tabela1352[8])</f>
        <v>0</v>
      </c>
      <c r="I34" s="45" t="s">
        <v>38</v>
      </c>
      <c r="J34" s="60">
        <f ca="1">SUMIF(I9:J33,"p",J9:J33)</f>
        <v>0</v>
      </c>
      <c r="K34" s="136">
        <f t="shared" ref="K34:V34" si="1">SUM(K9:K33)</f>
        <v>0</v>
      </c>
      <c r="L34" s="136">
        <f t="shared" si="1"/>
        <v>0</v>
      </c>
      <c r="M34" s="136">
        <f t="shared" si="1"/>
        <v>0</v>
      </c>
      <c r="N34" s="136">
        <f t="shared" si="1"/>
        <v>0</v>
      </c>
      <c r="O34" s="136">
        <f t="shared" si="1"/>
        <v>0</v>
      </c>
      <c r="P34" s="114">
        <f t="shared" si="1"/>
        <v>0</v>
      </c>
      <c r="Q34" s="114">
        <f t="shared" si="1"/>
        <v>0</v>
      </c>
      <c r="R34" s="113">
        <f t="shared" si="1"/>
        <v>0</v>
      </c>
      <c r="S34" s="114">
        <f t="shared" si="1"/>
        <v>0</v>
      </c>
      <c r="T34" s="113">
        <f t="shared" si="1"/>
        <v>0</v>
      </c>
      <c r="U34" s="114">
        <f t="shared" si="1"/>
        <v>0</v>
      </c>
      <c r="V34" s="113">
        <f t="shared" si="1"/>
        <v>0</v>
      </c>
    </row>
    <row r="35" spans="1:22" ht="20.100000000000001" customHeight="1">
      <c r="C35" s="15"/>
      <c r="D35" s="42" t="s">
        <v>87</v>
      </c>
      <c r="E35" s="187">
        <f>E34-F34+E5</f>
        <v>0</v>
      </c>
      <c r="F35" s="187"/>
      <c r="G35" s="187">
        <f>G34-H34+G5</f>
        <v>0</v>
      </c>
      <c r="H35" s="187"/>
      <c r="I35" s="46" t="s">
        <v>39</v>
      </c>
      <c r="J35" s="134">
        <f ca="1">SUMIF(I9:J33,"z",J9:J33)</f>
        <v>0</v>
      </c>
      <c r="K35" s="225" t="s">
        <v>104</v>
      </c>
      <c r="L35" s="226"/>
      <c r="M35" s="227"/>
      <c r="N35" s="137" t="s">
        <v>5</v>
      </c>
      <c r="O35" s="139">
        <f>K34+M34+O34+Q34+S34</f>
        <v>0</v>
      </c>
    </row>
    <row r="36" spans="1:22" ht="20.100000000000001" customHeight="1" thickBot="1">
      <c r="C36" s="12"/>
      <c r="D36" s="47" t="s">
        <v>10</v>
      </c>
      <c r="E36" s="190">
        <f>G35+E35</f>
        <v>0</v>
      </c>
      <c r="F36" s="190"/>
      <c r="G36" s="190"/>
      <c r="H36" s="190"/>
      <c r="I36" s="126" t="s">
        <v>40</v>
      </c>
      <c r="J36" s="135">
        <f ca="1">J34-D3-J35+I5</f>
        <v>0</v>
      </c>
      <c r="K36" s="228"/>
      <c r="L36" s="229"/>
      <c r="M36" s="230"/>
      <c r="N36" s="138" t="s">
        <v>1</v>
      </c>
      <c r="O36" s="140">
        <f>L34+N34+P34+R34+T34</f>
        <v>0</v>
      </c>
    </row>
    <row r="37" spans="1:22" ht="15">
      <c r="C37" s="5" t="str">
        <f>IF(D37=0,"Rozliczono całkowicie",IF(D37&gt;0,"NADPŁATA","NIEDOPŁATA"))</f>
        <v>Rozliczono całkowicie</v>
      </c>
      <c r="D37" s="4">
        <f>(G10+(F11+H11)-D3+D5)</f>
        <v>0</v>
      </c>
      <c r="I37" s="3"/>
    </row>
    <row r="38" spans="1:22">
      <c r="C38" s="6" t="str">
        <f>IF(E10+G10=D3-(E9+G9),"Odpis procentowy na dobro koła wprowadzono poprawnie","Odpis procentowy na dobro koła wprowadzono błędnie")</f>
        <v>Odpis procentowy na dobro koła wprowadzono poprawnie</v>
      </c>
      <c r="D38" s="7"/>
      <c r="I38" s="3"/>
    </row>
    <row r="39" spans="1:22">
      <c r="C39" s="8" t="str">
        <f>IF(AND(ISNUMBER(E5),ISNUMBER(G5)),"Wprowadzono poprzedni okres poprawnie","UWAGA !!! Nie wprowadzono poprzedniego okresu w kasie lub banku")</f>
        <v>Wprowadzono poprzedni okres poprawnie</v>
      </c>
      <c r="D39" s="9"/>
      <c r="I39" s="3"/>
    </row>
    <row r="40" spans="1:22">
      <c r="C40" s="14" t="s">
        <v>6</v>
      </c>
      <c r="D40" s="2"/>
    </row>
    <row r="41" spans="1:22">
      <c r="D41" t="s">
        <v>21</v>
      </c>
      <c r="G41" t="s">
        <v>41</v>
      </c>
      <c r="J41" t="s">
        <v>42</v>
      </c>
    </row>
    <row r="42" spans="1:22">
      <c r="C42" s="13" t="s">
        <v>9</v>
      </c>
      <c r="D42" s="13"/>
    </row>
    <row r="43" spans="1:22">
      <c r="A43" s="13"/>
      <c r="B43" s="100"/>
      <c r="C43" s="13"/>
      <c r="D43" s="13"/>
    </row>
    <row r="44" spans="1:22">
      <c r="A44" s="13"/>
      <c r="B44" s="100"/>
      <c r="C44" s="13"/>
      <c r="D44" s="13"/>
    </row>
  </sheetData>
  <sheetProtection algorithmName="SHA-512" hashValue="idyXZdSJdSqYRfR1Eo2XEonUClQ9/Xc+IOIO9xKw0AMW86GIsjMsO7TItVqXw5MwggNcq9wD13di44Au0m9yrA==" saltValue="S3Q8e60gpkR+wZ02fIfY5Q==" spinCount="100000" sheet="1" objects="1" scenarios="1"/>
  <mergeCells count="28">
    <mergeCell ref="D1:H1"/>
    <mergeCell ref="D2:H2"/>
    <mergeCell ref="A3:A4"/>
    <mergeCell ref="C3:C4"/>
    <mergeCell ref="D3:D4"/>
    <mergeCell ref="E3:H4"/>
    <mergeCell ref="A6:A7"/>
    <mergeCell ref="C6:C7"/>
    <mergeCell ref="D6:D7"/>
    <mergeCell ref="E6:F6"/>
    <mergeCell ref="G6:H6"/>
    <mergeCell ref="B6:B7"/>
    <mergeCell ref="I8:J8"/>
    <mergeCell ref="E35:F35"/>
    <mergeCell ref="G35:H35"/>
    <mergeCell ref="E36:H36"/>
    <mergeCell ref="I3:J4"/>
    <mergeCell ref="E5:F5"/>
    <mergeCell ref="G5:H5"/>
    <mergeCell ref="I5:J6"/>
    <mergeCell ref="S6:T6"/>
    <mergeCell ref="U6:V6"/>
    <mergeCell ref="K3:V5"/>
    <mergeCell ref="K35:M36"/>
    <mergeCell ref="K6:L6"/>
    <mergeCell ref="M6:N6"/>
    <mergeCell ref="O6:P6"/>
    <mergeCell ref="Q6:R6"/>
  </mergeCells>
  <conditionalFormatting sqref="C37:C38">
    <cfRule type="containsText" dxfId="199" priority="8" operator="containsText" text="NIEDOPŁATA">
      <formula>NOT(ISERROR(SEARCH("NIEDOPŁATA",C37)))</formula>
    </cfRule>
    <cfRule type="containsText" dxfId="198" priority="9" operator="containsText" text="NADPŁATA">
      <formula>NOT(ISERROR(SEARCH("NADPŁATA",C37)))</formula>
    </cfRule>
    <cfRule type="containsText" dxfId="197" priority="10" operator="containsText" text="Rozliczono całkowicie">
      <formula>NOT(ISERROR(SEARCH("Rozliczono całkowicie",C37)))</formula>
    </cfRule>
    <cfRule type="containsText" dxfId="196" priority="11" operator="containsText" text="UWAGA">
      <formula>NOT(ISERROR(SEARCH("UWAGA",C37)))</formula>
    </cfRule>
    <cfRule type="containsText" dxfId="195" priority="12" operator="containsText" text="UWAGA">
      <formula>NOT(ISERROR(SEARCH("UWAGA",C37)))</formula>
    </cfRule>
  </conditionalFormatting>
  <conditionalFormatting sqref="C39 C42">
    <cfRule type="containsText" dxfId="194" priority="20" operator="containsText" text="Wprowadzono poprzedni okres poprawnie">
      <formula>NOT(ISERROR(SEARCH("Wprowadzono poprzedni okres poprawnie",C39)))</formula>
    </cfRule>
  </conditionalFormatting>
  <conditionalFormatting sqref="C38:D38">
    <cfRule type="containsText" dxfId="193" priority="6" operator="containsText" text="Odpis procentowy na dobro koła wprowadzono błędnie">
      <formula>NOT(ISERROR(SEARCH("Odpis procentowy na dobro koła wprowadzono błędnie",C38)))</formula>
    </cfRule>
    <cfRule type="containsText" dxfId="192" priority="7" operator="containsText" text="Odpis procentowy na dobro koła wprowadzono poprawnie">
      <formula>NOT(ISERROR(SEARCH("Odpis procentowy na dobro koła wprowadzono poprawnie",C38)))</formula>
    </cfRule>
  </conditionalFormatting>
  <conditionalFormatting sqref="D37">
    <cfRule type="cellIs" dxfId="191" priority="1" operator="greaterThan">
      <formula>0</formula>
    </cfRule>
    <cfRule type="cellIs" dxfId="190" priority="2" operator="lessThan">
      <formula>0</formula>
    </cfRule>
    <cfRule type="cellIs" dxfId="189" priority="3" operator="equal">
      <formula>0</formula>
    </cfRule>
    <cfRule type="containsText" dxfId="188" priority="4" operator="containsText" text="UWAGA">
      <formula>NOT(ISERROR(SEARCH("UWAGA",D37)))</formula>
    </cfRule>
    <cfRule type="containsText" dxfId="187" priority="5" operator="containsText" text="UWAGA">
      <formula>NOT(ISERROR(SEARCH("UWAGA",D37)))</formula>
    </cfRule>
  </conditionalFormatting>
  <conditionalFormatting sqref="D38 C39:D39 C42">
    <cfRule type="containsText" dxfId="186" priority="24" operator="containsText" text="UWAGA">
      <formula>NOT(ISERROR(SEARCH("UWAGA",C38)))</formula>
    </cfRule>
  </conditionalFormatting>
  <conditionalFormatting sqref="D38:D39">
    <cfRule type="cellIs" dxfId="185" priority="21" operator="greaterThan">
      <formula>0</formula>
    </cfRule>
    <cfRule type="cellIs" dxfId="184" priority="22" operator="lessThan">
      <formula>0</formula>
    </cfRule>
    <cfRule type="cellIs" dxfId="183" priority="23" operator="equal">
      <formula>0</formula>
    </cfRule>
    <cfRule type="containsText" dxfId="182" priority="25" operator="containsText" text="UWAGA">
      <formula>NOT(ISERROR(SEARCH("UWAGA",D38)))</formula>
    </cfRule>
  </conditionalFormatting>
  <conditionalFormatting sqref="D39">
    <cfRule type="containsText" dxfId="181" priority="13" operator="containsText" text="UWAGA !!! Nie wprowadzono poprzedniego okresu w kasie lub banku">
      <formula>NOT(ISERROR(SEARCH("UWAGA !!! Nie wprowadzono poprzedniego okresu w kasie lub banku",D39)))</formula>
    </cfRule>
  </conditionalFormatting>
  <conditionalFormatting sqref="D39:D40">
    <cfRule type="containsText" dxfId="180" priority="14" operator="containsText" text="Wprowadzono poprzedni okres poprawnie">
      <formula>NOT(ISERROR(SEARCH("Wprowadzono poprzedni okres poprawnie",D39)))</formula>
    </cfRule>
  </conditionalFormatting>
  <pageMargins left="0.59055118110236227" right="0.15748031496062992" top="0.31496062992125984" bottom="0.31496062992125984" header="0.31496062992125984" footer="0.31496062992125984"/>
  <pageSetup paperSize="9" scale="67" fitToHeight="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4"/>
  <sheetViews>
    <sheetView zoomScale="70" zoomScaleNormal="70" zoomScaleSheetLayoutView="78" workbookViewId="0">
      <selection activeCell="C12" sqref="C12"/>
    </sheetView>
  </sheetViews>
  <sheetFormatPr defaultRowHeight="14.25"/>
  <cols>
    <col min="1" max="1" width="3.75" customWidth="1"/>
    <col min="2" max="2" width="3.75" style="92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customWidth="1"/>
    <col min="11" max="22" width="12.125" customWidth="1"/>
  </cols>
  <sheetData>
    <row r="1" spans="1:22" ht="20.100000000000001" customHeight="1">
      <c r="D1" s="223" t="s">
        <v>27</v>
      </c>
      <c r="E1" s="223"/>
      <c r="F1" s="223"/>
      <c r="G1" s="223"/>
      <c r="H1" s="223"/>
    </row>
    <row r="2" spans="1:22" ht="20.100000000000001" customHeight="1" thickBot="1">
      <c r="C2" s="3" t="s">
        <v>0</v>
      </c>
      <c r="D2" s="224" t="s">
        <v>64</v>
      </c>
      <c r="E2" s="224"/>
      <c r="F2" s="224"/>
      <c r="G2" s="224"/>
      <c r="H2" s="224"/>
    </row>
    <row r="3" spans="1:22" ht="15.75" customHeight="1">
      <c r="A3" s="201"/>
      <c r="B3" s="93"/>
      <c r="C3" s="203" t="s">
        <v>63</v>
      </c>
      <c r="D3" s="205"/>
      <c r="E3" s="172" t="s">
        <v>7</v>
      </c>
      <c r="F3" s="173"/>
      <c r="G3" s="173"/>
      <c r="H3" s="174"/>
      <c r="I3" s="213" t="s">
        <v>36</v>
      </c>
      <c r="J3" s="214"/>
      <c r="K3" s="172" t="s">
        <v>52</v>
      </c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4"/>
    </row>
    <row r="4" spans="1:22" ht="20.100000000000001" customHeight="1" thickBot="1">
      <c r="A4" s="202"/>
      <c r="B4" s="94"/>
      <c r="C4" s="204"/>
      <c r="D4" s="206"/>
      <c r="E4" s="178"/>
      <c r="F4" s="179"/>
      <c r="G4" s="179"/>
      <c r="H4" s="180"/>
      <c r="I4" s="215"/>
      <c r="J4" s="216"/>
      <c r="K4" s="175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7"/>
    </row>
    <row r="5" spans="1:22" ht="24.95" customHeight="1" thickBot="1">
      <c r="A5" s="29"/>
      <c r="B5" s="95"/>
      <c r="C5" s="32" t="s">
        <v>59</v>
      </c>
      <c r="D5" s="61">
        <f>marzec!D37</f>
        <v>0</v>
      </c>
      <c r="E5" s="234">
        <f>marzec!E35</f>
        <v>0</v>
      </c>
      <c r="F5" s="235"/>
      <c r="G5" s="232">
        <f>marzec!G35</f>
        <v>0</v>
      </c>
      <c r="H5" s="233"/>
      <c r="I5" s="236">
        <f ca="1">marzec!J36</f>
        <v>0</v>
      </c>
      <c r="J5" s="237"/>
      <c r="K5" s="178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80"/>
    </row>
    <row r="6" spans="1:22" ht="24.95" customHeight="1">
      <c r="A6" s="192" t="s">
        <v>4</v>
      </c>
      <c r="B6" s="199" t="s">
        <v>86</v>
      </c>
      <c r="C6" s="194" t="s">
        <v>22</v>
      </c>
      <c r="D6" s="196" t="s">
        <v>11</v>
      </c>
      <c r="E6" s="185" t="s">
        <v>2</v>
      </c>
      <c r="F6" s="186"/>
      <c r="G6" s="185" t="s">
        <v>3</v>
      </c>
      <c r="H6" s="186"/>
      <c r="I6" s="238"/>
      <c r="J6" s="239"/>
      <c r="K6" s="185" t="s">
        <v>81</v>
      </c>
      <c r="L6" s="186"/>
      <c r="M6" s="185" t="s">
        <v>82</v>
      </c>
      <c r="N6" s="186"/>
      <c r="O6" s="185" t="s">
        <v>83</v>
      </c>
      <c r="P6" s="186"/>
      <c r="Q6" s="185" t="s">
        <v>84</v>
      </c>
      <c r="R6" s="186"/>
      <c r="S6" s="185" t="s">
        <v>85</v>
      </c>
      <c r="T6" s="186"/>
      <c r="U6" s="185" t="s">
        <v>103</v>
      </c>
      <c r="V6" s="186"/>
    </row>
    <row r="7" spans="1:22" ht="24.95" customHeight="1" thickBot="1">
      <c r="A7" s="193"/>
      <c r="B7" s="200"/>
      <c r="C7" s="195"/>
      <c r="D7" s="197"/>
      <c r="E7" s="26" t="s">
        <v>5</v>
      </c>
      <c r="F7" s="27" t="s">
        <v>1</v>
      </c>
      <c r="G7" s="26" t="s">
        <v>5</v>
      </c>
      <c r="H7" s="27" t="s">
        <v>1</v>
      </c>
      <c r="I7" s="52" t="s">
        <v>43</v>
      </c>
      <c r="J7" s="51" t="s">
        <v>37</v>
      </c>
      <c r="K7" s="115" t="s">
        <v>5</v>
      </c>
      <c r="L7" s="116" t="s">
        <v>1</v>
      </c>
      <c r="M7" s="115" t="s">
        <v>5</v>
      </c>
      <c r="N7" s="116" t="s">
        <v>1</v>
      </c>
      <c r="O7" s="115" t="s">
        <v>5</v>
      </c>
      <c r="P7" s="116" t="s">
        <v>1</v>
      </c>
      <c r="Q7" s="115" t="s">
        <v>5</v>
      </c>
      <c r="R7" s="116" t="s">
        <v>1</v>
      </c>
      <c r="S7" s="115" t="s">
        <v>5</v>
      </c>
      <c r="T7" s="116" t="s">
        <v>1</v>
      </c>
      <c r="U7" s="115" t="s">
        <v>5</v>
      </c>
      <c r="V7" s="116" t="s">
        <v>1</v>
      </c>
    </row>
    <row r="8" spans="1:22" ht="20.100000000000001" customHeight="1" thickBot="1">
      <c r="A8" s="24" t="s">
        <v>12</v>
      </c>
      <c r="B8" s="96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242" t="s">
        <v>46</v>
      </c>
      <c r="J8" s="243"/>
      <c r="K8" s="117" t="s">
        <v>53</v>
      </c>
      <c r="L8" s="118" t="s">
        <v>54</v>
      </c>
      <c r="M8" s="118" t="s">
        <v>44</v>
      </c>
      <c r="N8" s="118" t="s">
        <v>47</v>
      </c>
      <c r="O8" s="118" t="s">
        <v>48</v>
      </c>
      <c r="P8" s="118" t="s">
        <v>49</v>
      </c>
      <c r="Q8" s="118" t="s">
        <v>50</v>
      </c>
      <c r="R8" s="118" t="s">
        <v>51</v>
      </c>
      <c r="S8" s="118" t="s">
        <v>50</v>
      </c>
      <c r="T8" s="119" t="s">
        <v>51</v>
      </c>
      <c r="U8" s="118" t="s">
        <v>50</v>
      </c>
      <c r="V8" s="119" t="s">
        <v>51</v>
      </c>
    </row>
    <row r="9" spans="1:22" s="1" customFormat="1" ht="20.100000000000001" customHeight="1">
      <c r="A9" s="18">
        <v>1</v>
      </c>
      <c r="B9" s="160"/>
      <c r="C9" s="10" t="s">
        <v>57</v>
      </c>
      <c r="D9" s="10"/>
      <c r="E9" s="19">
        <f>IF(E10&gt;0,D3-E10,0)</f>
        <v>0</v>
      </c>
      <c r="F9" s="19"/>
      <c r="G9" s="20">
        <f>IF(G10&gt;=0,D3-G10,0)</f>
        <v>0</v>
      </c>
      <c r="H9" s="19"/>
      <c r="I9" s="54"/>
      <c r="J9" s="129"/>
      <c r="K9" s="80">
        <f>IF(Tabela13523[[#This Row],[2]]="O",Tabela13523[[#This Row],[5]]+Tabela13523[[#This Row],[7]],0)</f>
        <v>0</v>
      </c>
      <c r="L9" s="111">
        <f>IF(Tabela13523[[#This Row],[2]]="O",Tabela13523[[#This Row],[6]]+Tabela13523[[#This Row],[8]],0)</f>
        <v>0</v>
      </c>
      <c r="M9" s="111">
        <f>IF(Tabela13523[[#This Row],[2]]="SSR",Tabela13523[[#This Row],[5]]+Tabela13523[[#This Row],[7]],0)</f>
        <v>0</v>
      </c>
      <c r="N9" s="111">
        <f>IF(Tabela13523[[#This Row],[2]]="SSR",Tabela13523[[#This Row],[6]]+Tabela13523[[#This Row],[8]],0)</f>
        <v>0</v>
      </c>
      <c r="O9" s="111">
        <f>IF(Tabela13523[[#This Row],[2]]="S",Tabela13523[[#This Row],[5]]+Tabela13523[[#This Row],[7]],0)</f>
        <v>0</v>
      </c>
      <c r="P9" s="111">
        <f>IF(Tabela13523[[#This Row],[2]]="S",Tabela13523[[#This Row],[6]]+Tabela13523[[#This Row],[8]],0)</f>
        <v>0</v>
      </c>
      <c r="Q9" s="111">
        <f>IF(Tabela13523[[#This Row],[2]]="M",Tabela13523[[#This Row],[5]]+Tabela13523[[#This Row],[7]],0)</f>
        <v>0</v>
      </c>
      <c r="R9" s="111">
        <f>IF(Tabela13523[[#This Row],[2]]="M",Tabela13523[[#This Row],[6]]+Tabela13523[[#This Row],[8]],0)</f>
        <v>0</v>
      </c>
      <c r="S9" s="111">
        <f>IF(Tabela13523[[#This Row],[2]]="Z",Tabela13523[[#This Row],[5]]+Tabela13523[[#This Row],[7]],0)</f>
        <v>0</v>
      </c>
      <c r="T9" s="112">
        <f>IF(Tabela13523[[#This Row],[2]]="Z",Tabela13523[[#This Row],[6]]+Tabela13523[[#This Row],[8]],0)</f>
        <v>0</v>
      </c>
      <c r="U9" s="65">
        <f>IF(Tabela13523[[#This Row],[2]]="DG",Tabela13523[[#This Row],[5]]+Tabela13523[[#This Row],[7]],0)</f>
        <v>0</v>
      </c>
      <c r="V9" s="67">
        <f>IF(Tabela13523[[#This Row],[2]]="DG",Tabela13523[[#This Row],[6]]+Tabela13523[[#This Row],[8]],0)</f>
        <v>0</v>
      </c>
    </row>
    <row r="10" spans="1:22" s="1" customFormat="1" ht="20.100000000000001" customHeight="1">
      <c r="A10" s="18">
        <f>A9+1</f>
        <v>2</v>
      </c>
      <c r="B10" s="97"/>
      <c r="C10" s="10" t="s">
        <v>8</v>
      </c>
      <c r="D10" s="10"/>
      <c r="E10" s="28"/>
      <c r="F10" s="21"/>
      <c r="G10" s="17"/>
      <c r="H10" s="21"/>
      <c r="I10" s="56"/>
      <c r="J10" s="82"/>
      <c r="K10" s="62">
        <f>IF(Tabela13523[[#This Row],[2]]="O",Tabela13523[[#This Row],[5]]+Tabela13523[[#This Row],[7]],0)</f>
        <v>0</v>
      </c>
      <c r="L10" s="63">
        <f>IF(Tabela13523[[#This Row],[2]]="O",Tabela13523[[#This Row],[6]]+Tabela13523[[#This Row],[8]],0)</f>
        <v>0</v>
      </c>
      <c r="M10" s="63">
        <f>IF(Tabela13523[[#This Row],[2]]="SSR",Tabela13523[[#This Row],[5]]+Tabela13523[[#This Row],[7]],0)</f>
        <v>0</v>
      </c>
      <c r="N10" s="63">
        <f>IF(Tabela13523[[#This Row],[2]]="SSR",Tabela13523[[#This Row],[6]]+Tabela13523[[#This Row],[8]],0)</f>
        <v>0</v>
      </c>
      <c r="O10" s="63">
        <f>IF(Tabela13523[[#This Row],[2]]="S",Tabela13523[[#This Row],[5]]+Tabela13523[[#This Row],[7]],0)</f>
        <v>0</v>
      </c>
      <c r="P10" s="63">
        <f>IF(Tabela13523[[#This Row],[2]]="S",Tabela13523[[#This Row],[6]]+Tabela13523[[#This Row],[8]],0)</f>
        <v>0</v>
      </c>
      <c r="Q10" s="63">
        <f>IF(Tabela13523[[#This Row],[2]]="M",Tabela13523[[#This Row],[5]]+Tabela13523[[#This Row],[7]],0)</f>
        <v>0</v>
      </c>
      <c r="R10" s="63">
        <f>IF(Tabela13523[[#This Row],[2]]="M",Tabela13523[[#This Row],[6]]+Tabela13523[[#This Row],[8]],0)</f>
        <v>0</v>
      </c>
      <c r="S10" s="63">
        <f>IF(Tabela13523[[#This Row],[2]]="Z",Tabela13523[[#This Row],[5]]+Tabela13523[[#This Row],[7]],0)</f>
        <v>0</v>
      </c>
      <c r="T10" s="64">
        <f>IF(Tabela13523[[#This Row],[2]]="Z",Tabela13523[[#This Row],[6]]+Tabela13523[[#This Row],[8]],0)</f>
        <v>0</v>
      </c>
      <c r="U10" s="80">
        <f>IF(Tabela13523[[#This Row],[2]]="DG",Tabela13523[[#This Row],[5]]+Tabela13523[[#This Row],[7]],0)</f>
        <v>0</v>
      </c>
      <c r="V10" s="112">
        <f>IF(Tabela13523[[#This Row],[2]]="DG",Tabela13523[[#This Row],[6]]+Tabela13523[[#This Row],[8]],0)</f>
        <v>0</v>
      </c>
    </row>
    <row r="11" spans="1:22" s="1" customFormat="1" ht="20.100000000000001" customHeight="1">
      <c r="A11" s="18">
        <f t="shared" ref="A11:A32" si="0">A10+1</f>
        <v>3</v>
      </c>
      <c r="B11" s="160"/>
      <c r="C11" s="10" t="s">
        <v>23</v>
      </c>
      <c r="D11" s="103"/>
      <c r="E11" s="21"/>
      <c r="F11" s="17"/>
      <c r="G11" s="21"/>
      <c r="H11" s="17"/>
      <c r="I11" s="56"/>
      <c r="J11" s="82"/>
      <c r="K11" s="62">
        <f>IF(Tabela13523[[#This Row],[2]]="O",Tabela13523[[#This Row],[5]]+Tabela13523[[#This Row],[7]],0)</f>
        <v>0</v>
      </c>
      <c r="L11" s="63">
        <f>IF(Tabela13523[[#This Row],[2]]="O",Tabela13523[[#This Row],[6]]+Tabela13523[[#This Row],[8]],0)</f>
        <v>0</v>
      </c>
      <c r="M11" s="63">
        <f>IF(Tabela13523[[#This Row],[2]]="SSR",Tabela13523[[#This Row],[5]]+Tabela13523[[#This Row],[7]],0)</f>
        <v>0</v>
      </c>
      <c r="N11" s="63">
        <f>IF(Tabela13523[[#This Row],[2]]="SSR",Tabela13523[[#This Row],[6]]+Tabela13523[[#This Row],[8]],0)</f>
        <v>0</v>
      </c>
      <c r="O11" s="63">
        <f>IF(Tabela13523[[#This Row],[2]]="S",Tabela13523[[#This Row],[5]]+Tabela13523[[#This Row],[7]],0)</f>
        <v>0</v>
      </c>
      <c r="P11" s="63">
        <f>IF(Tabela13523[[#This Row],[2]]="S",Tabela13523[[#This Row],[6]]+Tabela13523[[#This Row],[8]],0)</f>
        <v>0</v>
      </c>
      <c r="Q11" s="63">
        <f>IF(Tabela13523[[#This Row],[2]]="M",Tabela13523[[#This Row],[5]]+Tabela13523[[#This Row],[7]],0)</f>
        <v>0</v>
      </c>
      <c r="R11" s="63">
        <f>IF(Tabela13523[[#This Row],[2]]="M",Tabela13523[[#This Row],[6]]+Tabela13523[[#This Row],[8]],0)</f>
        <v>0</v>
      </c>
      <c r="S11" s="63">
        <f>IF(Tabela13523[[#This Row],[2]]="Z",Tabela13523[[#This Row],[5]]+Tabela13523[[#This Row],[7]],0)</f>
        <v>0</v>
      </c>
      <c r="T11" s="64">
        <f>IF(Tabela13523[[#This Row],[2]]="Z",Tabela13523[[#This Row],[6]]+Tabela13523[[#This Row],[8]],0)</f>
        <v>0</v>
      </c>
      <c r="U11" s="80">
        <f>IF(Tabela13523[[#This Row],[2]]="DG",Tabela13523[[#This Row],[5]]+Tabela13523[[#This Row],[7]],0)</f>
        <v>0</v>
      </c>
      <c r="V11" s="112">
        <f>IF(Tabela13523[[#This Row],[2]]="DG",Tabela13523[[#This Row],[6]]+Tabela13523[[#This Row],[8]],0)</f>
        <v>0</v>
      </c>
    </row>
    <row r="12" spans="1:22" ht="20.100000000000001" customHeight="1">
      <c r="A12" s="22">
        <f t="shared" si="0"/>
        <v>4</v>
      </c>
      <c r="B12" s="98"/>
      <c r="C12" s="88"/>
      <c r="D12" s="11"/>
      <c r="E12" s="17"/>
      <c r="F12" s="85"/>
      <c r="G12" s="85"/>
      <c r="H12" s="85"/>
      <c r="I12" s="58"/>
      <c r="J12" s="83"/>
      <c r="K12" s="62">
        <f>IF(Tabela13523[[#This Row],[2]]="O",Tabela13523[[#This Row],[5]]+Tabela13523[[#This Row],[7]],0)</f>
        <v>0</v>
      </c>
      <c r="L12" s="63">
        <f>IF(Tabela13523[[#This Row],[2]]="O",Tabela13523[[#This Row],[6]]+Tabela13523[[#This Row],[8]],0)</f>
        <v>0</v>
      </c>
      <c r="M12" s="63">
        <f>IF(Tabela13523[[#This Row],[2]]="SSR",Tabela13523[[#This Row],[5]]+Tabela13523[[#This Row],[7]],0)</f>
        <v>0</v>
      </c>
      <c r="N12" s="63">
        <f>IF(Tabela13523[[#This Row],[2]]="SSR",Tabela13523[[#This Row],[6]]+Tabela13523[[#This Row],[8]],0)</f>
        <v>0</v>
      </c>
      <c r="O12" s="63">
        <f>IF(Tabela13523[[#This Row],[2]]="S",Tabela13523[[#This Row],[5]]+Tabela13523[[#This Row],[7]],0)</f>
        <v>0</v>
      </c>
      <c r="P12" s="63">
        <f>IF(Tabela13523[[#This Row],[2]]="S",Tabela13523[[#This Row],[6]]+Tabela13523[[#This Row],[8]],0)</f>
        <v>0</v>
      </c>
      <c r="Q12" s="63">
        <f>IF(Tabela13523[[#This Row],[2]]="M",Tabela13523[[#This Row],[5]]+Tabela13523[[#This Row],[7]],0)</f>
        <v>0</v>
      </c>
      <c r="R12" s="63">
        <f>IF(Tabela13523[[#This Row],[2]]="M",Tabela13523[[#This Row],[6]]+Tabela13523[[#This Row],[8]],0)</f>
        <v>0</v>
      </c>
      <c r="S12" s="63">
        <f>IF(Tabela13523[[#This Row],[2]]="Z",Tabela13523[[#This Row],[5]]+Tabela13523[[#This Row],[7]],0)</f>
        <v>0</v>
      </c>
      <c r="T12" s="64">
        <f>IF(Tabela13523[[#This Row],[2]]="Z",Tabela13523[[#This Row],[6]]+Tabela13523[[#This Row],[8]],0)</f>
        <v>0</v>
      </c>
      <c r="U12" s="80">
        <f>IF(Tabela13523[[#This Row],[2]]="DG",Tabela13523[[#This Row],[5]]+Tabela13523[[#This Row],[7]],0)</f>
        <v>0</v>
      </c>
      <c r="V12" s="112">
        <f>IF(Tabela13523[[#This Row],[2]]="DG",Tabela13523[[#This Row],[6]]+Tabela13523[[#This Row],[8]],0)</f>
        <v>0</v>
      </c>
    </row>
    <row r="13" spans="1:22" ht="20.100000000000001" customHeight="1">
      <c r="A13" s="22">
        <f t="shared" si="0"/>
        <v>5</v>
      </c>
      <c r="B13" s="98"/>
      <c r="C13" s="11"/>
      <c r="D13" s="73"/>
      <c r="E13" s="17"/>
      <c r="F13" s="85"/>
      <c r="G13" s="85"/>
      <c r="H13" s="85"/>
      <c r="I13" s="58"/>
      <c r="J13" s="83"/>
      <c r="K13" s="62">
        <f>IF(Tabela13523[[#This Row],[2]]="O",Tabela13523[[#This Row],[5]]+Tabela13523[[#This Row],[7]],0)</f>
        <v>0</v>
      </c>
      <c r="L13" s="63">
        <f>IF(Tabela13523[[#This Row],[2]]="O",Tabela13523[[#This Row],[6]]+Tabela13523[[#This Row],[8]],0)</f>
        <v>0</v>
      </c>
      <c r="M13" s="63">
        <f>IF(Tabela13523[[#This Row],[2]]="SSR",Tabela13523[[#This Row],[5]]+Tabela13523[[#This Row],[7]],0)</f>
        <v>0</v>
      </c>
      <c r="N13" s="63">
        <f>IF(Tabela13523[[#This Row],[2]]="SSR",Tabela13523[[#This Row],[6]]+Tabela13523[[#This Row],[8]],0)</f>
        <v>0</v>
      </c>
      <c r="O13" s="63">
        <f>IF(Tabela13523[[#This Row],[2]]="S",Tabela13523[[#This Row],[5]]+Tabela13523[[#This Row],[7]],0)</f>
        <v>0</v>
      </c>
      <c r="P13" s="63">
        <f>IF(Tabela13523[[#This Row],[2]]="S",Tabela13523[[#This Row],[6]]+Tabela13523[[#This Row],[8]],0)</f>
        <v>0</v>
      </c>
      <c r="Q13" s="63">
        <f>IF(Tabela13523[[#This Row],[2]]="M",Tabela13523[[#This Row],[5]]+Tabela13523[[#This Row],[7]],0)</f>
        <v>0</v>
      </c>
      <c r="R13" s="63">
        <f>IF(Tabela13523[[#This Row],[2]]="M",Tabela13523[[#This Row],[6]]+Tabela13523[[#This Row],[8]],0)</f>
        <v>0</v>
      </c>
      <c r="S13" s="63">
        <f>IF(Tabela13523[[#This Row],[2]]="Z",Tabela13523[[#This Row],[5]]+Tabela13523[[#This Row],[7]],0)</f>
        <v>0</v>
      </c>
      <c r="T13" s="64">
        <f>IF(Tabela13523[[#This Row],[2]]="Z",Tabela13523[[#This Row],[6]]+Tabela13523[[#This Row],[8]],0)</f>
        <v>0</v>
      </c>
      <c r="U13" s="80">
        <f>IF(Tabela13523[[#This Row],[2]]="DG",Tabela13523[[#This Row],[5]]+Tabela13523[[#This Row],[7]],0)</f>
        <v>0</v>
      </c>
      <c r="V13" s="112">
        <f>IF(Tabela13523[[#This Row],[2]]="DG",Tabela13523[[#This Row],[6]]+Tabela13523[[#This Row],[8]],0)</f>
        <v>0</v>
      </c>
    </row>
    <row r="14" spans="1:22" ht="20.100000000000001" customHeight="1">
      <c r="A14" s="22">
        <f t="shared" si="0"/>
        <v>6</v>
      </c>
      <c r="B14" s="98"/>
      <c r="C14" s="11"/>
      <c r="D14" s="73"/>
      <c r="E14" s="17"/>
      <c r="F14" s="85"/>
      <c r="G14" s="85"/>
      <c r="H14" s="85"/>
      <c r="I14" s="58"/>
      <c r="J14" s="83"/>
      <c r="K14" s="62">
        <f>IF(Tabela13523[[#This Row],[2]]="O",Tabela13523[[#This Row],[5]]+Tabela13523[[#This Row],[7]],0)</f>
        <v>0</v>
      </c>
      <c r="L14" s="63">
        <f>IF(Tabela13523[[#This Row],[2]]="O",Tabela13523[[#This Row],[6]]+Tabela13523[[#This Row],[8]],0)</f>
        <v>0</v>
      </c>
      <c r="M14" s="63">
        <f>IF(Tabela13523[[#This Row],[2]]="SSR",Tabela13523[[#This Row],[5]]+Tabela13523[[#This Row],[7]],0)</f>
        <v>0</v>
      </c>
      <c r="N14" s="63">
        <f>IF(Tabela13523[[#This Row],[2]]="SSR",Tabela13523[[#This Row],[6]]+Tabela13523[[#This Row],[8]],0)</f>
        <v>0</v>
      </c>
      <c r="O14" s="63">
        <f>IF(Tabela13523[[#This Row],[2]]="S",Tabela13523[[#This Row],[5]]+Tabela13523[[#This Row],[7]],0)</f>
        <v>0</v>
      </c>
      <c r="P14" s="63">
        <f>IF(Tabela13523[[#This Row],[2]]="S",Tabela13523[[#This Row],[6]]+Tabela13523[[#This Row],[8]],0)</f>
        <v>0</v>
      </c>
      <c r="Q14" s="63">
        <f>IF(Tabela13523[[#This Row],[2]]="M",Tabela13523[[#This Row],[5]]+Tabela13523[[#This Row],[7]],0)</f>
        <v>0</v>
      </c>
      <c r="R14" s="63">
        <f>IF(Tabela13523[[#This Row],[2]]="M",Tabela13523[[#This Row],[6]]+Tabela13523[[#This Row],[8]],0)</f>
        <v>0</v>
      </c>
      <c r="S14" s="63">
        <f>IF(Tabela13523[[#This Row],[2]]="Z",Tabela13523[[#This Row],[5]]+Tabela13523[[#This Row],[7]],0)</f>
        <v>0</v>
      </c>
      <c r="T14" s="64">
        <f>IF(Tabela13523[[#This Row],[2]]="Z",Tabela13523[[#This Row],[6]]+Tabela13523[[#This Row],[8]],0)</f>
        <v>0</v>
      </c>
      <c r="U14" s="80">
        <f>IF(Tabela13523[[#This Row],[2]]="DG",Tabela13523[[#This Row],[5]]+Tabela13523[[#This Row],[7]],0)</f>
        <v>0</v>
      </c>
      <c r="V14" s="112">
        <f>IF(Tabela13523[[#This Row],[2]]="DG",Tabela13523[[#This Row],[6]]+Tabela13523[[#This Row],[8]],0)</f>
        <v>0</v>
      </c>
    </row>
    <row r="15" spans="1:22" ht="20.100000000000001" customHeight="1">
      <c r="A15" s="22">
        <f t="shared" si="0"/>
        <v>7</v>
      </c>
      <c r="B15" s="98"/>
      <c r="C15" s="11"/>
      <c r="D15" s="73"/>
      <c r="E15" s="17"/>
      <c r="F15" s="85"/>
      <c r="G15" s="85"/>
      <c r="H15" s="85"/>
      <c r="I15" s="58"/>
      <c r="J15" s="83"/>
      <c r="K15" s="62">
        <f>IF(Tabela13523[[#This Row],[2]]="O",Tabela13523[[#This Row],[5]]+Tabela13523[[#This Row],[7]],0)</f>
        <v>0</v>
      </c>
      <c r="L15" s="63">
        <f>IF(Tabela13523[[#This Row],[2]]="O",Tabela13523[[#This Row],[6]]+Tabela13523[[#This Row],[8]],0)</f>
        <v>0</v>
      </c>
      <c r="M15" s="63">
        <f>IF(Tabela13523[[#This Row],[2]]="SSR",Tabela13523[[#This Row],[5]]+Tabela13523[[#This Row],[7]],0)</f>
        <v>0</v>
      </c>
      <c r="N15" s="63">
        <f>IF(Tabela13523[[#This Row],[2]]="SSR",Tabela13523[[#This Row],[6]]+Tabela13523[[#This Row],[8]],0)</f>
        <v>0</v>
      </c>
      <c r="O15" s="63">
        <f>IF(Tabela13523[[#This Row],[2]]="S",Tabela13523[[#This Row],[5]]+Tabela13523[[#This Row],[7]],0)</f>
        <v>0</v>
      </c>
      <c r="P15" s="63">
        <f>IF(Tabela13523[[#This Row],[2]]="S",Tabela13523[[#This Row],[6]]+Tabela13523[[#This Row],[8]],0)</f>
        <v>0</v>
      </c>
      <c r="Q15" s="63">
        <f>IF(Tabela13523[[#This Row],[2]]="M",Tabela13523[[#This Row],[5]]+Tabela13523[[#This Row],[7]],0)</f>
        <v>0</v>
      </c>
      <c r="R15" s="63">
        <f>IF(Tabela13523[[#This Row],[2]]="M",Tabela13523[[#This Row],[6]]+Tabela13523[[#This Row],[8]],0)</f>
        <v>0</v>
      </c>
      <c r="S15" s="63">
        <f>IF(Tabela13523[[#This Row],[2]]="Z",Tabela13523[[#This Row],[5]]+Tabela13523[[#This Row],[7]],0)</f>
        <v>0</v>
      </c>
      <c r="T15" s="64">
        <f>IF(Tabela13523[[#This Row],[2]]="Z",Tabela13523[[#This Row],[6]]+Tabela13523[[#This Row],[8]],0)</f>
        <v>0</v>
      </c>
      <c r="U15" s="80">
        <f>IF(Tabela13523[[#This Row],[2]]="DG",Tabela13523[[#This Row],[5]]+Tabela13523[[#This Row],[7]],0)</f>
        <v>0</v>
      </c>
      <c r="V15" s="112">
        <f>IF(Tabela13523[[#This Row],[2]]="DG",Tabela13523[[#This Row],[6]]+Tabela13523[[#This Row],[8]],0)</f>
        <v>0</v>
      </c>
    </row>
    <row r="16" spans="1:22" ht="20.100000000000001" customHeight="1">
      <c r="A16" s="22">
        <f t="shared" si="0"/>
        <v>8</v>
      </c>
      <c r="B16" s="98"/>
      <c r="C16" s="11"/>
      <c r="D16" s="11"/>
      <c r="E16" s="17"/>
      <c r="F16" s="85"/>
      <c r="G16" s="85"/>
      <c r="H16" s="85"/>
      <c r="I16" s="58"/>
      <c r="J16" s="83"/>
      <c r="K16" s="62">
        <f>IF(Tabela13523[[#This Row],[2]]="O",Tabela13523[[#This Row],[5]]+Tabela13523[[#This Row],[7]],0)</f>
        <v>0</v>
      </c>
      <c r="L16" s="63">
        <f>IF(Tabela13523[[#This Row],[2]]="O",Tabela13523[[#This Row],[6]]+Tabela13523[[#This Row],[8]],0)</f>
        <v>0</v>
      </c>
      <c r="M16" s="63">
        <f>IF(Tabela13523[[#This Row],[2]]="SSR",Tabela13523[[#This Row],[5]]+Tabela13523[[#This Row],[7]],0)</f>
        <v>0</v>
      </c>
      <c r="N16" s="63">
        <f>IF(Tabela13523[[#This Row],[2]]="SSR",Tabela13523[[#This Row],[6]]+Tabela13523[[#This Row],[8]],0)</f>
        <v>0</v>
      </c>
      <c r="O16" s="63">
        <f>IF(Tabela13523[[#This Row],[2]]="S",Tabela13523[[#This Row],[5]]+Tabela13523[[#This Row],[7]],0)</f>
        <v>0</v>
      </c>
      <c r="P16" s="63">
        <f>IF(Tabela13523[[#This Row],[2]]="S",Tabela13523[[#This Row],[6]]+Tabela13523[[#This Row],[8]],0)</f>
        <v>0</v>
      </c>
      <c r="Q16" s="63">
        <f>IF(Tabela13523[[#This Row],[2]]="M",Tabela13523[[#This Row],[5]]+Tabela13523[[#This Row],[7]],0)</f>
        <v>0</v>
      </c>
      <c r="R16" s="63">
        <f>IF(Tabela13523[[#This Row],[2]]="M",Tabela13523[[#This Row],[6]]+Tabela13523[[#This Row],[8]],0)</f>
        <v>0</v>
      </c>
      <c r="S16" s="63">
        <f>IF(Tabela13523[[#This Row],[2]]="Z",Tabela13523[[#This Row],[5]]+Tabela13523[[#This Row],[7]],0)</f>
        <v>0</v>
      </c>
      <c r="T16" s="64">
        <f>IF(Tabela13523[[#This Row],[2]]="Z",Tabela13523[[#This Row],[6]]+Tabela13523[[#This Row],[8]],0)</f>
        <v>0</v>
      </c>
      <c r="U16" s="80">
        <f>IF(Tabela13523[[#This Row],[2]]="DG",Tabela13523[[#This Row],[5]]+Tabela13523[[#This Row],[7]],0)</f>
        <v>0</v>
      </c>
      <c r="V16" s="112">
        <f>IF(Tabela13523[[#This Row],[2]]="DG",Tabela13523[[#This Row],[6]]+Tabela13523[[#This Row],[8]],0)</f>
        <v>0</v>
      </c>
    </row>
    <row r="17" spans="1:22" ht="20.100000000000001" customHeight="1">
      <c r="A17" s="22">
        <f t="shared" si="0"/>
        <v>9</v>
      </c>
      <c r="B17" s="98"/>
      <c r="C17" s="11"/>
      <c r="D17" s="72"/>
      <c r="E17" s="17"/>
      <c r="F17" s="85"/>
      <c r="G17" s="85"/>
      <c r="H17" s="85"/>
      <c r="I17" s="58"/>
      <c r="J17" s="83"/>
      <c r="K17" s="62">
        <f>IF(Tabela13523[[#This Row],[2]]="O",Tabela13523[[#This Row],[5]]+Tabela13523[[#This Row],[7]],0)</f>
        <v>0</v>
      </c>
      <c r="L17" s="63">
        <f>IF(Tabela13523[[#This Row],[2]]="O",Tabela13523[[#This Row],[6]]+Tabela13523[[#This Row],[8]],0)</f>
        <v>0</v>
      </c>
      <c r="M17" s="63">
        <f>IF(Tabela13523[[#This Row],[2]]="SSR",Tabela13523[[#This Row],[5]]+Tabela13523[[#This Row],[7]],0)</f>
        <v>0</v>
      </c>
      <c r="N17" s="63">
        <f>IF(Tabela13523[[#This Row],[2]]="SSR",Tabela13523[[#This Row],[6]]+Tabela13523[[#This Row],[8]],0)</f>
        <v>0</v>
      </c>
      <c r="O17" s="63">
        <f>IF(Tabela13523[[#This Row],[2]]="S",Tabela13523[[#This Row],[5]]+Tabela13523[[#This Row],[7]],0)</f>
        <v>0</v>
      </c>
      <c r="P17" s="63">
        <f>IF(Tabela13523[[#This Row],[2]]="S",Tabela13523[[#This Row],[6]]+Tabela13523[[#This Row],[8]],0)</f>
        <v>0</v>
      </c>
      <c r="Q17" s="63">
        <f>IF(Tabela13523[[#This Row],[2]]="M",Tabela13523[[#This Row],[5]]+Tabela13523[[#This Row],[7]],0)</f>
        <v>0</v>
      </c>
      <c r="R17" s="63">
        <f>IF(Tabela13523[[#This Row],[2]]="M",Tabela13523[[#This Row],[6]]+Tabela13523[[#This Row],[8]],0)</f>
        <v>0</v>
      </c>
      <c r="S17" s="63">
        <f>IF(Tabela13523[[#This Row],[2]]="Z",Tabela13523[[#This Row],[5]]+Tabela13523[[#This Row],[7]],0)</f>
        <v>0</v>
      </c>
      <c r="T17" s="64">
        <f>IF(Tabela13523[[#This Row],[2]]="Z",Tabela13523[[#This Row],[6]]+Tabela13523[[#This Row],[8]],0)</f>
        <v>0</v>
      </c>
      <c r="U17" s="80">
        <f>IF(Tabela13523[[#This Row],[2]]="DG",Tabela13523[[#This Row],[5]]+Tabela13523[[#This Row],[7]],0)</f>
        <v>0</v>
      </c>
      <c r="V17" s="112">
        <f>IF(Tabela13523[[#This Row],[2]]="DG",Tabela13523[[#This Row],[6]]+Tabela13523[[#This Row],[8]],0)</f>
        <v>0</v>
      </c>
    </row>
    <row r="18" spans="1:22" ht="20.100000000000001" customHeight="1">
      <c r="A18" s="22">
        <f t="shared" si="0"/>
        <v>10</v>
      </c>
      <c r="B18" s="98"/>
      <c r="C18" s="11"/>
      <c r="D18" s="11"/>
      <c r="E18" s="17"/>
      <c r="F18" s="85"/>
      <c r="G18" s="85"/>
      <c r="H18" s="85"/>
      <c r="I18" s="58"/>
      <c r="J18" s="83"/>
      <c r="K18" s="62">
        <f>IF(Tabela13523[[#This Row],[2]]="O",Tabela13523[[#This Row],[5]]+Tabela13523[[#This Row],[7]],0)</f>
        <v>0</v>
      </c>
      <c r="L18" s="63">
        <f>IF(Tabela13523[[#This Row],[2]]="O",Tabela13523[[#This Row],[6]]+Tabela13523[[#This Row],[8]],0)</f>
        <v>0</v>
      </c>
      <c r="M18" s="63">
        <f>IF(Tabela13523[[#This Row],[2]]="SSR",Tabela13523[[#This Row],[5]]+Tabela13523[[#This Row],[7]],0)</f>
        <v>0</v>
      </c>
      <c r="N18" s="63">
        <f>IF(Tabela13523[[#This Row],[2]]="SSR",Tabela13523[[#This Row],[6]]+Tabela13523[[#This Row],[8]],0)</f>
        <v>0</v>
      </c>
      <c r="O18" s="63">
        <f>IF(Tabela13523[[#This Row],[2]]="S",Tabela13523[[#This Row],[5]]+Tabela13523[[#This Row],[7]],0)</f>
        <v>0</v>
      </c>
      <c r="P18" s="63">
        <f>IF(Tabela13523[[#This Row],[2]]="S",Tabela13523[[#This Row],[6]]+Tabela13523[[#This Row],[8]],0)</f>
        <v>0</v>
      </c>
      <c r="Q18" s="63">
        <f>IF(Tabela13523[[#This Row],[2]]="M",Tabela13523[[#This Row],[5]]+Tabela13523[[#This Row],[7]],0)</f>
        <v>0</v>
      </c>
      <c r="R18" s="63">
        <f>IF(Tabela13523[[#This Row],[2]]="M",Tabela13523[[#This Row],[6]]+Tabela13523[[#This Row],[8]],0)</f>
        <v>0</v>
      </c>
      <c r="S18" s="63">
        <f>IF(Tabela13523[[#This Row],[2]]="Z",Tabela13523[[#This Row],[5]]+Tabela13523[[#This Row],[7]],0)</f>
        <v>0</v>
      </c>
      <c r="T18" s="64">
        <f>IF(Tabela13523[[#This Row],[2]]="Z",Tabela13523[[#This Row],[6]]+Tabela13523[[#This Row],[8]],0)</f>
        <v>0</v>
      </c>
      <c r="U18" s="80">
        <f>IF(Tabela13523[[#This Row],[2]]="DG",Tabela13523[[#This Row],[5]]+Tabela13523[[#This Row],[7]],0)</f>
        <v>0</v>
      </c>
      <c r="V18" s="112">
        <f>IF(Tabela13523[[#This Row],[2]]="DG",Tabela13523[[#This Row],[6]]+Tabela13523[[#This Row],[8]],0)</f>
        <v>0</v>
      </c>
    </row>
    <row r="19" spans="1:22" ht="20.100000000000001" customHeight="1">
      <c r="A19" s="22">
        <f t="shared" si="0"/>
        <v>11</v>
      </c>
      <c r="B19" s="98"/>
      <c r="C19" s="11"/>
      <c r="D19" s="73"/>
      <c r="E19" s="17"/>
      <c r="F19" s="85"/>
      <c r="G19" s="85"/>
      <c r="H19" s="85"/>
      <c r="I19" s="58"/>
      <c r="J19" s="83"/>
      <c r="K19" s="62">
        <f>IF(Tabela13523[[#This Row],[2]]="O",Tabela13523[[#This Row],[5]]+Tabela13523[[#This Row],[7]],0)</f>
        <v>0</v>
      </c>
      <c r="L19" s="63">
        <f>IF(Tabela13523[[#This Row],[2]]="O",Tabela13523[[#This Row],[6]]+Tabela13523[[#This Row],[8]],0)</f>
        <v>0</v>
      </c>
      <c r="M19" s="63">
        <f>IF(Tabela13523[[#This Row],[2]]="SSR",Tabela13523[[#This Row],[5]]+Tabela13523[[#This Row],[7]],0)</f>
        <v>0</v>
      </c>
      <c r="N19" s="63">
        <f>IF(Tabela13523[[#This Row],[2]]="SSR",Tabela13523[[#This Row],[6]]+Tabela13523[[#This Row],[8]],0)</f>
        <v>0</v>
      </c>
      <c r="O19" s="63">
        <f>IF(Tabela13523[[#This Row],[2]]="S",Tabela13523[[#This Row],[5]]+Tabela13523[[#This Row],[7]],0)</f>
        <v>0</v>
      </c>
      <c r="P19" s="63">
        <f>IF(Tabela13523[[#This Row],[2]]="S",Tabela13523[[#This Row],[6]]+Tabela13523[[#This Row],[8]],0)</f>
        <v>0</v>
      </c>
      <c r="Q19" s="63">
        <f>IF(Tabela13523[[#This Row],[2]]="M",Tabela13523[[#This Row],[5]]+Tabela13523[[#This Row],[7]],0)</f>
        <v>0</v>
      </c>
      <c r="R19" s="63">
        <f>IF(Tabela13523[[#This Row],[2]]="M",Tabela13523[[#This Row],[6]]+Tabela13523[[#This Row],[8]],0)</f>
        <v>0</v>
      </c>
      <c r="S19" s="63">
        <f>IF(Tabela13523[[#This Row],[2]]="Z",Tabela13523[[#This Row],[5]]+Tabela13523[[#This Row],[7]],0)</f>
        <v>0</v>
      </c>
      <c r="T19" s="64">
        <f>IF(Tabela13523[[#This Row],[2]]="Z",Tabela13523[[#This Row],[6]]+Tabela13523[[#This Row],[8]],0)</f>
        <v>0</v>
      </c>
      <c r="U19" s="80">
        <f>IF(Tabela13523[[#This Row],[2]]="DG",Tabela13523[[#This Row],[5]]+Tabela13523[[#This Row],[7]],0)</f>
        <v>0</v>
      </c>
      <c r="V19" s="112">
        <f>IF(Tabela13523[[#This Row],[2]]="DG",Tabela13523[[#This Row],[6]]+Tabela13523[[#This Row],[8]],0)</f>
        <v>0</v>
      </c>
    </row>
    <row r="20" spans="1:22" ht="20.100000000000001" customHeight="1">
      <c r="A20" s="22">
        <f t="shared" si="0"/>
        <v>12</v>
      </c>
      <c r="B20" s="98"/>
      <c r="C20" s="11"/>
      <c r="D20" s="11"/>
      <c r="E20" s="17"/>
      <c r="F20" s="85"/>
      <c r="G20" s="85"/>
      <c r="H20" s="85"/>
      <c r="I20" s="58"/>
      <c r="J20" s="83"/>
      <c r="K20" s="62">
        <f>IF(Tabela13523[[#This Row],[2]]="O",Tabela13523[[#This Row],[5]]+Tabela13523[[#This Row],[7]],0)</f>
        <v>0</v>
      </c>
      <c r="L20" s="63">
        <f>IF(Tabela13523[[#This Row],[2]]="O",Tabela13523[[#This Row],[6]]+Tabela13523[[#This Row],[8]],0)</f>
        <v>0</v>
      </c>
      <c r="M20" s="63">
        <f>IF(Tabela13523[[#This Row],[2]]="SSR",Tabela13523[[#This Row],[5]]+Tabela13523[[#This Row],[7]],0)</f>
        <v>0</v>
      </c>
      <c r="N20" s="63">
        <f>IF(Tabela13523[[#This Row],[2]]="SSR",Tabela13523[[#This Row],[6]]+Tabela13523[[#This Row],[8]],0)</f>
        <v>0</v>
      </c>
      <c r="O20" s="63">
        <f>IF(Tabela13523[[#This Row],[2]]="S",Tabela13523[[#This Row],[5]]+Tabela13523[[#This Row],[7]],0)</f>
        <v>0</v>
      </c>
      <c r="P20" s="63">
        <f>IF(Tabela13523[[#This Row],[2]]="S",Tabela13523[[#This Row],[6]]+Tabela13523[[#This Row],[8]],0)</f>
        <v>0</v>
      </c>
      <c r="Q20" s="63">
        <f>IF(Tabela13523[[#This Row],[2]]="M",Tabela13523[[#This Row],[5]]+Tabela13523[[#This Row],[7]],0)</f>
        <v>0</v>
      </c>
      <c r="R20" s="63">
        <f>IF(Tabela13523[[#This Row],[2]]="M",Tabela13523[[#This Row],[6]]+Tabela13523[[#This Row],[8]],0)</f>
        <v>0</v>
      </c>
      <c r="S20" s="63">
        <f>IF(Tabela13523[[#This Row],[2]]="Z",Tabela13523[[#This Row],[5]]+Tabela13523[[#This Row],[7]],0)</f>
        <v>0</v>
      </c>
      <c r="T20" s="64">
        <f>IF(Tabela13523[[#This Row],[2]]="Z",Tabela13523[[#This Row],[6]]+Tabela13523[[#This Row],[8]],0)</f>
        <v>0</v>
      </c>
      <c r="U20" s="80">
        <f>IF(Tabela13523[[#This Row],[2]]="DG",Tabela13523[[#This Row],[5]]+Tabela13523[[#This Row],[7]],0)</f>
        <v>0</v>
      </c>
      <c r="V20" s="112">
        <f>IF(Tabela13523[[#This Row],[2]]="DG",Tabela13523[[#This Row],[6]]+Tabela13523[[#This Row],[8]],0)</f>
        <v>0</v>
      </c>
    </row>
    <row r="21" spans="1:22" ht="20.100000000000001" customHeight="1">
      <c r="A21" s="22">
        <f t="shared" si="0"/>
        <v>13</v>
      </c>
      <c r="B21" s="98"/>
      <c r="C21" s="11"/>
      <c r="D21" s="73"/>
      <c r="E21" s="17"/>
      <c r="F21" s="85"/>
      <c r="G21" s="85"/>
      <c r="H21" s="85"/>
      <c r="I21" s="58"/>
      <c r="J21" s="83"/>
      <c r="K21" s="62">
        <f>IF(Tabela13523[[#This Row],[2]]="O",Tabela13523[[#This Row],[5]]+Tabela13523[[#This Row],[7]],0)</f>
        <v>0</v>
      </c>
      <c r="L21" s="63">
        <f>IF(Tabela13523[[#This Row],[2]]="O",Tabela13523[[#This Row],[6]]+Tabela13523[[#This Row],[8]],0)</f>
        <v>0</v>
      </c>
      <c r="M21" s="63">
        <f>IF(Tabela13523[[#This Row],[2]]="SSR",Tabela13523[[#This Row],[5]]+Tabela13523[[#This Row],[7]],0)</f>
        <v>0</v>
      </c>
      <c r="N21" s="63">
        <f>IF(Tabela13523[[#This Row],[2]]="SSR",Tabela13523[[#This Row],[6]]+Tabela13523[[#This Row],[8]],0)</f>
        <v>0</v>
      </c>
      <c r="O21" s="63">
        <f>IF(Tabela13523[[#This Row],[2]]="S",Tabela13523[[#This Row],[5]]+Tabela13523[[#This Row],[7]],0)</f>
        <v>0</v>
      </c>
      <c r="P21" s="63">
        <f>IF(Tabela13523[[#This Row],[2]]="S",Tabela13523[[#This Row],[6]]+Tabela13523[[#This Row],[8]],0)</f>
        <v>0</v>
      </c>
      <c r="Q21" s="63">
        <f>IF(Tabela13523[[#This Row],[2]]="M",Tabela13523[[#This Row],[5]]+Tabela13523[[#This Row],[7]],0)</f>
        <v>0</v>
      </c>
      <c r="R21" s="63">
        <f>IF(Tabela13523[[#This Row],[2]]="M",Tabela13523[[#This Row],[6]]+Tabela13523[[#This Row],[8]],0)</f>
        <v>0</v>
      </c>
      <c r="S21" s="63">
        <f>IF(Tabela13523[[#This Row],[2]]="Z",Tabela13523[[#This Row],[5]]+Tabela13523[[#This Row],[7]],0)</f>
        <v>0</v>
      </c>
      <c r="T21" s="64">
        <f>IF(Tabela13523[[#This Row],[2]]="Z",Tabela13523[[#This Row],[6]]+Tabela13523[[#This Row],[8]],0)</f>
        <v>0</v>
      </c>
      <c r="U21" s="80">
        <f>IF(Tabela13523[[#This Row],[2]]="DG",Tabela13523[[#This Row],[5]]+Tabela13523[[#This Row],[7]],0)</f>
        <v>0</v>
      </c>
      <c r="V21" s="112">
        <f>IF(Tabela13523[[#This Row],[2]]="DG",Tabela13523[[#This Row],[6]]+Tabela13523[[#This Row],[8]],0)</f>
        <v>0</v>
      </c>
    </row>
    <row r="22" spans="1:22" ht="20.100000000000001" customHeight="1">
      <c r="A22" s="22">
        <f t="shared" si="0"/>
        <v>14</v>
      </c>
      <c r="B22" s="98"/>
      <c r="C22" s="11"/>
      <c r="D22" s="84"/>
      <c r="E22" s="17"/>
      <c r="F22" s="85"/>
      <c r="G22" s="85"/>
      <c r="H22" s="85"/>
      <c r="I22" s="58"/>
      <c r="J22" s="83"/>
      <c r="K22" s="62">
        <f>IF(Tabela13523[[#This Row],[2]]="O",Tabela13523[[#This Row],[5]]+Tabela13523[[#This Row],[7]],0)</f>
        <v>0</v>
      </c>
      <c r="L22" s="63">
        <f>IF(Tabela13523[[#This Row],[2]]="O",Tabela13523[[#This Row],[6]]+Tabela13523[[#This Row],[8]],0)</f>
        <v>0</v>
      </c>
      <c r="M22" s="63">
        <f>IF(Tabela13523[[#This Row],[2]]="SSR",Tabela13523[[#This Row],[5]]+Tabela13523[[#This Row],[7]],0)</f>
        <v>0</v>
      </c>
      <c r="N22" s="63">
        <f>IF(Tabela13523[[#This Row],[2]]="SSR",Tabela13523[[#This Row],[6]]+Tabela13523[[#This Row],[8]],0)</f>
        <v>0</v>
      </c>
      <c r="O22" s="63">
        <f>IF(Tabela13523[[#This Row],[2]]="S",Tabela13523[[#This Row],[5]]+Tabela13523[[#This Row],[7]],0)</f>
        <v>0</v>
      </c>
      <c r="P22" s="63">
        <f>IF(Tabela13523[[#This Row],[2]]="S",Tabela13523[[#This Row],[6]]+Tabela13523[[#This Row],[8]],0)</f>
        <v>0</v>
      </c>
      <c r="Q22" s="63">
        <f>IF(Tabela13523[[#This Row],[2]]="M",Tabela13523[[#This Row],[5]]+Tabela13523[[#This Row],[7]],0)</f>
        <v>0</v>
      </c>
      <c r="R22" s="63">
        <f>IF(Tabela13523[[#This Row],[2]]="M",Tabela13523[[#This Row],[6]]+Tabela13523[[#This Row],[8]],0)</f>
        <v>0</v>
      </c>
      <c r="S22" s="63">
        <f>IF(Tabela13523[[#This Row],[2]]="Z",Tabela13523[[#This Row],[5]]+Tabela13523[[#This Row],[7]],0)</f>
        <v>0</v>
      </c>
      <c r="T22" s="64">
        <f>IF(Tabela13523[[#This Row],[2]]="Z",Tabela13523[[#This Row],[6]]+Tabela13523[[#This Row],[8]],0)</f>
        <v>0</v>
      </c>
      <c r="U22" s="80">
        <f>IF(Tabela13523[[#This Row],[2]]="DG",Tabela13523[[#This Row],[5]]+Tabela13523[[#This Row],[7]],0)</f>
        <v>0</v>
      </c>
      <c r="V22" s="112">
        <f>IF(Tabela13523[[#This Row],[2]]="DG",Tabela13523[[#This Row],[6]]+Tabela13523[[#This Row],[8]],0)</f>
        <v>0</v>
      </c>
    </row>
    <row r="23" spans="1:22" ht="20.100000000000001" customHeight="1">
      <c r="A23" s="22">
        <f t="shared" si="0"/>
        <v>15</v>
      </c>
      <c r="B23" s="98"/>
      <c r="C23" s="11"/>
      <c r="D23" s="73"/>
      <c r="E23" s="17"/>
      <c r="F23" s="85"/>
      <c r="G23" s="85"/>
      <c r="H23" s="85"/>
      <c r="I23" s="58"/>
      <c r="J23" s="83"/>
      <c r="K23" s="62">
        <f>IF(Tabela13523[[#This Row],[2]]="O",Tabela13523[[#This Row],[5]]+Tabela13523[[#This Row],[7]],0)</f>
        <v>0</v>
      </c>
      <c r="L23" s="63">
        <f>IF(Tabela13523[[#This Row],[2]]="O",Tabela13523[[#This Row],[6]]+Tabela13523[[#This Row],[8]],0)</f>
        <v>0</v>
      </c>
      <c r="M23" s="63">
        <f>IF(Tabela13523[[#This Row],[2]]="SSR",Tabela13523[[#This Row],[5]]+Tabela13523[[#This Row],[7]],0)</f>
        <v>0</v>
      </c>
      <c r="N23" s="63">
        <f>IF(Tabela13523[[#This Row],[2]]="SSR",Tabela13523[[#This Row],[6]]+Tabela13523[[#This Row],[8]],0)</f>
        <v>0</v>
      </c>
      <c r="O23" s="63">
        <f>IF(Tabela13523[[#This Row],[2]]="S",Tabela13523[[#This Row],[5]]+Tabela13523[[#This Row],[7]],0)</f>
        <v>0</v>
      </c>
      <c r="P23" s="63">
        <f>IF(Tabela13523[[#This Row],[2]]="S",Tabela13523[[#This Row],[6]]+Tabela13523[[#This Row],[8]],0)</f>
        <v>0</v>
      </c>
      <c r="Q23" s="63">
        <f>IF(Tabela13523[[#This Row],[2]]="M",Tabela13523[[#This Row],[5]]+Tabela13523[[#This Row],[7]],0)</f>
        <v>0</v>
      </c>
      <c r="R23" s="63">
        <f>IF(Tabela13523[[#This Row],[2]]="M",Tabela13523[[#This Row],[6]]+Tabela13523[[#This Row],[8]],0)</f>
        <v>0</v>
      </c>
      <c r="S23" s="63">
        <f>IF(Tabela13523[[#This Row],[2]]="Z",Tabela13523[[#This Row],[5]]+Tabela13523[[#This Row],[7]],0)</f>
        <v>0</v>
      </c>
      <c r="T23" s="64">
        <f>IF(Tabela13523[[#This Row],[2]]="Z",Tabela13523[[#This Row],[6]]+Tabela13523[[#This Row],[8]],0)</f>
        <v>0</v>
      </c>
      <c r="U23" s="80">
        <f>IF(Tabela13523[[#This Row],[2]]="DG",Tabela13523[[#This Row],[5]]+Tabela13523[[#This Row],[7]],0)</f>
        <v>0</v>
      </c>
      <c r="V23" s="112">
        <f>IF(Tabela13523[[#This Row],[2]]="DG",Tabela13523[[#This Row],[6]]+Tabela13523[[#This Row],[8]],0)</f>
        <v>0</v>
      </c>
    </row>
    <row r="24" spans="1:22" ht="20.100000000000001" customHeight="1">
      <c r="A24" s="22">
        <f t="shared" si="0"/>
        <v>16</v>
      </c>
      <c r="B24" s="98"/>
      <c r="C24" s="11"/>
      <c r="D24" s="11"/>
      <c r="E24" s="17"/>
      <c r="F24" s="85"/>
      <c r="G24" s="85"/>
      <c r="H24" s="85"/>
      <c r="I24" s="58"/>
      <c r="J24" s="83"/>
      <c r="K24" s="62">
        <f>IF(Tabela13523[[#This Row],[2]]="O",Tabela13523[[#This Row],[5]]+Tabela13523[[#This Row],[7]],0)</f>
        <v>0</v>
      </c>
      <c r="L24" s="63">
        <f>IF(Tabela13523[[#This Row],[2]]="O",Tabela13523[[#This Row],[6]]+Tabela13523[[#This Row],[8]],0)</f>
        <v>0</v>
      </c>
      <c r="M24" s="63">
        <f>IF(Tabela13523[[#This Row],[2]]="SSR",Tabela13523[[#This Row],[5]]+Tabela13523[[#This Row],[7]],0)</f>
        <v>0</v>
      </c>
      <c r="N24" s="63">
        <f>IF(Tabela13523[[#This Row],[2]]="SSR",Tabela13523[[#This Row],[6]]+Tabela13523[[#This Row],[8]],0)</f>
        <v>0</v>
      </c>
      <c r="O24" s="63">
        <f>IF(Tabela13523[[#This Row],[2]]="S",Tabela13523[[#This Row],[5]]+Tabela13523[[#This Row],[7]],0)</f>
        <v>0</v>
      </c>
      <c r="P24" s="63">
        <f>IF(Tabela13523[[#This Row],[2]]="S",Tabela13523[[#This Row],[6]]+Tabela13523[[#This Row],[8]],0)</f>
        <v>0</v>
      </c>
      <c r="Q24" s="63">
        <f>IF(Tabela13523[[#This Row],[2]]="M",Tabela13523[[#This Row],[5]]+Tabela13523[[#This Row],[7]],0)</f>
        <v>0</v>
      </c>
      <c r="R24" s="63">
        <f>IF(Tabela13523[[#This Row],[2]]="M",Tabela13523[[#This Row],[6]]+Tabela13523[[#This Row],[8]],0)</f>
        <v>0</v>
      </c>
      <c r="S24" s="63">
        <f>IF(Tabela13523[[#This Row],[2]]="Z",Tabela13523[[#This Row],[5]]+Tabela13523[[#This Row],[7]],0)</f>
        <v>0</v>
      </c>
      <c r="T24" s="64">
        <f>IF(Tabela13523[[#This Row],[2]]="Z",Tabela13523[[#This Row],[6]]+Tabela13523[[#This Row],[8]],0)</f>
        <v>0</v>
      </c>
      <c r="U24" s="80">
        <f>IF(Tabela13523[[#This Row],[2]]="DG",Tabela13523[[#This Row],[5]]+Tabela13523[[#This Row],[7]],0)</f>
        <v>0</v>
      </c>
      <c r="V24" s="112">
        <f>IF(Tabela13523[[#This Row],[2]]="DG",Tabela13523[[#This Row],[6]]+Tabela13523[[#This Row],[8]],0)</f>
        <v>0</v>
      </c>
    </row>
    <row r="25" spans="1:22" ht="20.100000000000001" customHeight="1">
      <c r="A25" s="22">
        <f t="shared" si="0"/>
        <v>17</v>
      </c>
      <c r="B25" s="98"/>
      <c r="C25" s="11"/>
      <c r="D25" s="73"/>
      <c r="E25" s="17"/>
      <c r="F25" s="85"/>
      <c r="G25" s="85"/>
      <c r="H25" s="85"/>
      <c r="I25" s="58"/>
      <c r="J25" s="83"/>
      <c r="K25" s="62">
        <f>IF(Tabela13523[[#This Row],[2]]="O",Tabela13523[[#This Row],[5]]+Tabela13523[[#This Row],[7]],0)</f>
        <v>0</v>
      </c>
      <c r="L25" s="63">
        <f>IF(Tabela13523[[#This Row],[2]]="O",Tabela13523[[#This Row],[6]]+Tabela13523[[#This Row],[8]],0)</f>
        <v>0</v>
      </c>
      <c r="M25" s="63">
        <f>IF(Tabela13523[[#This Row],[2]]="SSR",Tabela13523[[#This Row],[5]]+Tabela13523[[#This Row],[7]],0)</f>
        <v>0</v>
      </c>
      <c r="N25" s="63">
        <f>IF(Tabela13523[[#This Row],[2]]="SSR",Tabela13523[[#This Row],[6]]+Tabela13523[[#This Row],[8]],0)</f>
        <v>0</v>
      </c>
      <c r="O25" s="63">
        <f>IF(Tabela13523[[#This Row],[2]]="S",Tabela13523[[#This Row],[5]]+Tabela13523[[#This Row],[7]],0)</f>
        <v>0</v>
      </c>
      <c r="P25" s="63">
        <f>IF(Tabela13523[[#This Row],[2]]="S",Tabela13523[[#This Row],[6]]+Tabela13523[[#This Row],[8]],0)</f>
        <v>0</v>
      </c>
      <c r="Q25" s="63">
        <f>IF(Tabela13523[[#This Row],[2]]="M",Tabela13523[[#This Row],[5]]+Tabela13523[[#This Row],[7]],0)</f>
        <v>0</v>
      </c>
      <c r="R25" s="63">
        <f>IF(Tabela13523[[#This Row],[2]]="M",Tabela13523[[#This Row],[6]]+Tabela13523[[#This Row],[8]],0)</f>
        <v>0</v>
      </c>
      <c r="S25" s="63">
        <f>IF(Tabela13523[[#This Row],[2]]="Z",Tabela13523[[#This Row],[5]]+Tabela13523[[#This Row],[7]],0)</f>
        <v>0</v>
      </c>
      <c r="T25" s="64">
        <f>IF(Tabela13523[[#This Row],[2]]="Z",Tabela13523[[#This Row],[6]]+Tabela13523[[#This Row],[8]],0)</f>
        <v>0</v>
      </c>
      <c r="U25" s="80">
        <f>IF(Tabela13523[[#This Row],[2]]="DG",Tabela13523[[#This Row],[5]]+Tabela13523[[#This Row],[7]],0)</f>
        <v>0</v>
      </c>
      <c r="V25" s="112">
        <f>IF(Tabela13523[[#This Row],[2]]="DG",Tabela13523[[#This Row],[6]]+Tabela13523[[#This Row],[8]],0)</f>
        <v>0</v>
      </c>
    </row>
    <row r="26" spans="1:22" ht="20.100000000000001" customHeight="1">
      <c r="A26" s="22">
        <f t="shared" si="0"/>
        <v>18</v>
      </c>
      <c r="B26" s="98"/>
      <c r="C26" s="11"/>
      <c r="D26" s="106"/>
      <c r="E26" s="105"/>
      <c r="F26" s="85"/>
      <c r="G26" s="85"/>
      <c r="H26" s="85"/>
      <c r="I26" s="58"/>
      <c r="J26" s="83"/>
      <c r="K26" s="62">
        <f>IF(Tabela13523[[#This Row],[2]]="O",Tabela13523[[#This Row],[5]]+Tabela13523[[#This Row],[7]],0)</f>
        <v>0</v>
      </c>
      <c r="L26" s="63">
        <f>IF(Tabela13523[[#This Row],[2]]="O",Tabela13523[[#This Row],[6]]+Tabela13523[[#This Row],[8]],0)</f>
        <v>0</v>
      </c>
      <c r="M26" s="63">
        <f>IF(Tabela13523[[#This Row],[2]]="SSR",Tabela13523[[#This Row],[5]]+Tabela13523[[#This Row],[7]],0)</f>
        <v>0</v>
      </c>
      <c r="N26" s="63">
        <f>IF(Tabela13523[[#This Row],[2]]="SSR",Tabela13523[[#This Row],[6]]+Tabela13523[[#This Row],[8]],0)</f>
        <v>0</v>
      </c>
      <c r="O26" s="63">
        <f>IF(Tabela13523[[#This Row],[2]]="S",Tabela13523[[#This Row],[5]]+Tabela13523[[#This Row],[7]],0)</f>
        <v>0</v>
      </c>
      <c r="P26" s="63">
        <f>IF(Tabela13523[[#This Row],[2]]="S",Tabela13523[[#This Row],[6]]+Tabela13523[[#This Row],[8]],0)</f>
        <v>0</v>
      </c>
      <c r="Q26" s="63">
        <f>IF(Tabela13523[[#This Row],[2]]="M",Tabela13523[[#This Row],[5]]+Tabela13523[[#This Row],[7]],0)</f>
        <v>0</v>
      </c>
      <c r="R26" s="63">
        <f>IF(Tabela13523[[#This Row],[2]]="M",Tabela13523[[#This Row],[6]]+Tabela13523[[#This Row],[8]],0)</f>
        <v>0</v>
      </c>
      <c r="S26" s="63">
        <f>IF(Tabela13523[[#This Row],[2]]="Z",Tabela13523[[#This Row],[5]]+Tabela13523[[#This Row],[7]],0)</f>
        <v>0</v>
      </c>
      <c r="T26" s="64">
        <f>IF(Tabela13523[[#This Row],[2]]="Z",Tabela13523[[#This Row],[6]]+Tabela13523[[#This Row],[8]],0)</f>
        <v>0</v>
      </c>
      <c r="U26" s="80">
        <f>IF(Tabela13523[[#This Row],[2]]="DG",Tabela13523[[#This Row],[5]]+Tabela13523[[#This Row],[7]],0)</f>
        <v>0</v>
      </c>
      <c r="V26" s="112">
        <f>IF(Tabela13523[[#This Row],[2]]="DG",Tabela13523[[#This Row],[6]]+Tabela13523[[#This Row],[8]],0)</f>
        <v>0</v>
      </c>
    </row>
    <row r="27" spans="1:22" ht="20.100000000000001" customHeight="1">
      <c r="A27" s="22">
        <f t="shared" si="0"/>
        <v>19</v>
      </c>
      <c r="B27" s="98"/>
      <c r="C27" s="11"/>
      <c r="D27" s="73"/>
      <c r="E27" s="85"/>
      <c r="F27" s="85"/>
      <c r="G27" s="85"/>
      <c r="H27" s="85"/>
      <c r="I27" s="58"/>
      <c r="J27" s="83"/>
      <c r="K27" s="62">
        <f>IF(Tabela13523[[#This Row],[2]]="O",Tabela13523[[#This Row],[5]]+Tabela13523[[#This Row],[7]],0)</f>
        <v>0</v>
      </c>
      <c r="L27" s="63">
        <f>IF(Tabela13523[[#This Row],[2]]="O",Tabela13523[[#This Row],[6]]+Tabela13523[[#This Row],[8]],0)</f>
        <v>0</v>
      </c>
      <c r="M27" s="63">
        <f>IF(Tabela13523[[#This Row],[2]]="SSR",Tabela13523[[#This Row],[5]]+Tabela13523[[#This Row],[7]],0)</f>
        <v>0</v>
      </c>
      <c r="N27" s="63">
        <f>IF(Tabela13523[[#This Row],[2]]="SSR",Tabela13523[[#This Row],[6]]+Tabela13523[[#This Row],[8]],0)</f>
        <v>0</v>
      </c>
      <c r="O27" s="63">
        <f>IF(Tabela13523[[#This Row],[2]]="S",Tabela13523[[#This Row],[5]]+Tabela13523[[#This Row],[7]],0)</f>
        <v>0</v>
      </c>
      <c r="P27" s="63">
        <f>IF(Tabela13523[[#This Row],[2]]="S",Tabela13523[[#This Row],[6]]+Tabela13523[[#This Row],[8]],0)</f>
        <v>0</v>
      </c>
      <c r="Q27" s="63">
        <f>IF(Tabela13523[[#This Row],[2]]="M",Tabela13523[[#This Row],[5]]+Tabela13523[[#This Row],[7]],0)</f>
        <v>0</v>
      </c>
      <c r="R27" s="63">
        <f>IF(Tabela13523[[#This Row],[2]]="M",Tabela13523[[#This Row],[6]]+Tabela13523[[#This Row],[8]],0)</f>
        <v>0</v>
      </c>
      <c r="S27" s="63">
        <f>IF(Tabela13523[[#This Row],[2]]="Z",Tabela13523[[#This Row],[5]]+Tabela13523[[#This Row],[7]],0)</f>
        <v>0</v>
      </c>
      <c r="T27" s="64">
        <f>IF(Tabela13523[[#This Row],[2]]="Z",Tabela13523[[#This Row],[6]]+Tabela13523[[#This Row],[8]],0)</f>
        <v>0</v>
      </c>
      <c r="U27" s="80">
        <f>IF(Tabela13523[[#This Row],[2]]="DG",Tabela13523[[#This Row],[5]]+Tabela13523[[#This Row],[7]],0)</f>
        <v>0</v>
      </c>
      <c r="V27" s="112">
        <f>IF(Tabela13523[[#This Row],[2]]="DG",Tabela13523[[#This Row],[6]]+Tabela13523[[#This Row],[8]],0)</f>
        <v>0</v>
      </c>
    </row>
    <row r="28" spans="1:22" ht="20.100000000000001" customHeight="1">
      <c r="A28" s="22">
        <f t="shared" si="0"/>
        <v>20</v>
      </c>
      <c r="B28" s="98"/>
      <c r="C28" s="11"/>
      <c r="D28" s="11"/>
      <c r="E28" s="85"/>
      <c r="F28" s="85"/>
      <c r="G28" s="85"/>
      <c r="H28" s="85"/>
      <c r="I28" s="58"/>
      <c r="J28" s="83"/>
      <c r="K28" s="62">
        <f>IF(Tabela13523[[#This Row],[2]]="O",Tabela13523[[#This Row],[5]]+Tabela13523[[#This Row],[7]],0)</f>
        <v>0</v>
      </c>
      <c r="L28" s="63">
        <f>IF(Tabela13523[[#This Row],[2]]="O",Tabela13523[[#This Row],[6]]+Tabela13523[[#This Row],[8]],0)</f>
        <v>0</v>
      </c>
      <c r="M28" s="63">
        <f>IF(Tabela13523[[#This Row],[2]]="SSR",Tabela13523[[#This Row],[5]]+Tabela13523[[#This Row],[7]],0)</f>
        <v>0</v>
      </c>
      <c r="N28" s="63">
        <f>IF(Tabela13523[[#This Row],[2]]="SSR",Tabela13523[[#This Row],[6]]+Tabela13523[[#This Row],[8]],0)</f>
        <v>0</v>
      </c>
      <c r="O28" s="63">
        <f>IF(Tabela13523[[#This Row],[2]]="S",Tabela13523[[#This Row],[5]]+Tabela13523[[#This Row],[7]],0)</f>
        <v>0</v>
      </c>
      <c r="P28" s="63">
        <f>IF(Tabela13523[[#This Row],[2]]="S",Tabela13523[[#This Row],[6]]+Tabela13523[[#This Row],[8]],0)</f>
        <v>0</v>
      </c>
      <c r="Q28" s="63">
        <f>IF(Tabela13523[[#This Row],[2]]="M",Tabela13523[[#This Row],[5]]+Tabela13523[[#This Row],[7]],0)</f>
        <v>0</v>
      </c>
      <c r="R28" s="63">
        <f>IF(Tabela13523[[#This Row],[2]]="M",Tabela13523[[#This Row],[6]]+Tabela13523[[#This Row],[8]],0)</f>
        <v>0</v>
      </c>
      <c r="S28" s="63">
        <f>IF(Tabela13523[[#This Row],[2]]="Z",Tabela13523[[#This Row],[5]]+Tabela13523[[#This Row],[7]],0)</f>
        <v>0</v>
      </c>
      <c r="T28" s="64">
        <f>IF(Tabela13523[[#This Row],[2]]="Z",Tabela13523[[#This Row],[6]]+Tabela13523[[#This Row],[8]],0)</f>
        <v>0</v>
      </c>
      <c r="U28" s="80">
        <f>IF(Tabela13523[[#This Row],[2]]="DG",Tabela13523[[#This Row],[5]]+Tabela13523[[#This Row],[7]],0)</f>
        <v>0</v>
      </c>
      <c r="V28" s="112">
        <f>IF(Tabela13523[[#This Row],[2]]="DG",Tabela13523[[#This Row],[6]]+Tabela13523[[#This Row],[8]],0)</f>
        <v>0</v>
      </c>
    </row>
    <row r="29" spans="1:22" ht="20.100000000000001" customHeight="1">
      <c r="A29" s="22">
        <f t="shared" si="0"/>
        <v>21</v>
      </c>
      <c r="B29" s="98"/>
      <c r="C29" s="11"/>
      <c r="D29" s="11"/>
      <c r="E29" s="85"/>
      <c r="F29" s="85"/>
      <c r="G29" s="85"/>
      <c r="H29" s="85"/>
      <c r="I29" s="58"/>
      <c r="J29" s="83"/>
      <c r="K29" s="62">
        <f>IF(Tabela13523[[#This Row],[2]]="O",Tabela13523[[#This Row],[5]]+Tabela13523[[#This Row],[7]],0)</f>
        <v>0</v>
      </c>
      <c r="L29" s="63">
        <f>IF(Tabela13523[[#This Row],[2]]="O",Tabela13523[[#This Row],[6]]+Tabela13523[[#This Row],[8]],0)</f>
        <v>0</v>
      </c>
      <c r="M29" s="63">
        <f>IF(Tabela13523[[#This Row],[2]]="SSR",Tabela13523[[#This Row],[5]]+Tabela13523[[#This Row],[7]],0)</f>
        <v>0</v>
      </c>
      <c r="N29" s="63">
        <f>IF(Tabela13523[[#This Row],[2]]="SSR",Tabela13523[[#This Row],[6]]+Tabela13523[[#This Row],[8]],0)</f>
        <v>0</v>
      </c>
      <c r="O29" s="63">
        <f>IF(Tabela13523[[#This Row],[2]]="S",Tabela13523[[#This Row],[5]]+Tabela13523[[#This Row],[7]],0)</f>
        <v>0</v>
      </c>
      <c r="P29" s="63">
        <f>IF(Tabela13523[[#This Row],[2]]="S",Tabela13523[[#This Row],[6]]+Tabela13523[[#This Row],[8]],0)</f>
        <v>0</v>
      </c>
      <c r="Q29" s="63">
        <f>IF(Tabela13523[[#This Row],[2]]="M",Tabela13523[[#This Row],[5]]+Tabela13523[[#This Row],[7]],0)</f>
        <v>0</v>
      </c>
      <c r="R29" s="63">
        <f>IF(Tabela13523[[#This Row],[2]]="M",Tabela13523[[#This Row],[6]]+Tabela13523[[#This Row],[8]],0)</f>
        <v>0</v>
      </c>
      <c r="S29" s="63">
        <f>IF(Tabela13523[[#This Row],[2]]="Z",Tabela13523[[#This Row],[5]]+Tabela13523[[#This Row],[7]],0)</f>
        <v>0</v>
      </c>
      <c r="T29" s="64">
        <f>IF(Tabela13523[[#This Row],[2]]="Z",Tabela13523[[#This Row],[6]]+Tabela13523[[#This Row],[8]],0)</f>
        <v>0</v>
      </c>
      <c r="U29" s="80">
        <f>IF(Tabela13523[[#This Row],[2]]="DG",Tabela13523[[#This Row],[5]]+Tabela13523[[#This Row],[7]],0)</f>
        <v>0</v>
      </c>
      <c r="V29" s="112">
        <f>IF(Tabela13523[[#This Row],[2]]="DG",Tabela13523[[#This Row],[6]]+Tabela13523[[#This Row],[8]],0)</f>
        <v>0</v>
      </c>
    </row>
    <row r="30" spans="1:22" ht="20.100000000000001" customHeight="1">
      <c r="A30" s="22">
        <f t="shared" si="0"/>
        <v>22</v>
      </c>
      <c r="B30" s="98"/>
      <c r="C30" s="11"/>
      <c r="D30" s="11"/>
      <c r="E30" s="85"/>
      <c r="F30" s="85"/>
      <c r="G30" s="85"/>
      <c r="H30" s="85"/>
      <c r="I30" s="58"/>
      <c r="J30" s="83"/>
      <c r="K30" s="62">
        <f>IF(Tabela13523[[#This Row],[2]]="O",Tabela13523[[#This Row],[5]]+Tabela13523[[#This Row],[7]],0)</f>
        <v>0</v>
      </c>
      <c r="L30" s="63">
        <f>IF(Tabela13523[[#This Row],[2]]="O",Tabela13523[[#This Row],[6]]+Tabela13523[[#This Row],[8]],0)</f>
        <v>0</v>
      </c>
      <c r="M30" s="63">
        <f>IF(Tabela13523[[#This Row],[2]]="SSR",Tabela13523[[#This Row],[5]]+Tabela13523[[#This Row],[7]],0)</f>
        <v>0</v>
      </c>
      <c r="N30" s="63">
        <f>IF(Tabela13523[[#This Row],[2]]="SSR",Tabela13523[[#This Row],[6]]+Tabela13523[[#This Row],[8]],0)</f>
        <v>0</v>
      </c>
      <c r="O30" s="63">
        <f>IF(Tabela13523[[#This Row],[2]]="S",Tabela13523[[#This Row],[5]]+Tabela13523[[#This Row],[7]],0)</f>
        <v>0</v>
      </c>
      <c r="P30" s="63">
        <f>IF(Tabela13523[[#This Row],[2]]="S",Tabela13523[[#This Row],[6]]+Tabela13523[[#This Row],[8]],0)</f>
        <v>0</v>
      </c>
      <c r="Q30" s="63">
        <f>IF(Tabela13523[[#This Row],[2]]="M",Tabela13523[[#This Row],[5]]+Tabela13523[[#This Row],[7]],0)</f>
        <v>0</v>
      </c>
      <c r="R30" s="63">
        <f>IF(Tabela13523[[#This Row],[2]]="M",Tabela13523[[#This Row],[6]]+Tabela13523[[#This Row],[8]],0)</f>
        <v>0</v>
      </c>
      <c r="S30" s="63">
        <f>IF(Tabela13523[[#This Row],[2]]="Z",Tabela13523[[#This Row],[5]]+Tabela13523[[#This Row],[7]],0)</f>
        <v>0</v>
      </c>
      <c r="T30" s="64">
        <f>IF(Tabela13523[[#This Row],[2]]="Z",Tabela13523[[#This Row],[6]]+Tabela13523[[#This Row],[8]],0)</f>
        <v>0</v>
      </c>
      <c r="U30" s="80">
        <f>IF(Tabela13523[[#This Row],[2]]="DG",Tabela13523[[#This Row],[5]]+Tabela13523[[#This Row],[7]],0)</f>
        <v>0</v>
      </c>
      <c r="V30" s="112">
        <f>IF(Tabela13523[[#This Row],[2]]="DG",Tabela13523[[#This Row],[6]]+Tabela13523[[#This Row],[8]],0)</f>
        <v>0</v>
      </c>
    </row>
    <row r="31" spans="1:22" ht="20.100000000000001" customHeight="1">
      <c r="A31" s="22">
        <f t="shared" si="0"/>
        <v>23</v>
      </c>
      <c r="B31" s="98"/>
      <c r="C31" s="11"/>
      <c r="D31" s="72"/>
      <c r="E31" s="85"/>
      <c r="F31" s="85"/>
      <c r="G31" s="85"/>
      <c r="H31" s="85"/>
      <c r="I31" s="58"/>
      <c r="J31" s="83"/>
      <c r="K31" s="62">
        <f>IF(Tabela13523[[#This Row],[2]]="O",Tabela13523[[#This Row],[5]]+Tabela13523[[#This Row],[7]],0)</f>
        <v>0</v>
      </c>
      <c r="L31" s="63">
        <f>IF(Tabela13523[[#This Row],[2]]="O",Tabela13523[[#This Row],[6]]+Tabela13523[[#This Row],[8]],0)</f>
        <v>0</v>
      </c>
      <c r="M31" s="63">
        <f>IF(Tabela13523[[#This Row],[2]]="SSR",Tabela13523[[#This Row],[5]]+Tabela13523[[#This Row],[7]],0)</f>
        <v>0</v>
      </c>
      <c r="N31" s="63">
        <f>IF(Tabela13523[[#This Row],[2]]="SSR",Tabela13523[[#This Row],[6]]+Tabela13523[[#This Row],[8]],0)</f>
        <v>0</v>
      </c>
      <c r="O31" s="63">
        <f>IF(Tabela13523[[#This Row],[2]]="S",Tabela13523[[#This Row],[5]]+Tabela13523[[#This Row],[7]],0)</f>
        <v>0</v>
      </c>
      <c r="P31" s="63">
        <f>IF(Tabela13523[[#This Row],[2]]="S",Tabela13523[[#This Row],[6]]+Tabela13523[[#This Row],[8]],0)</f>
        <v>0</v>
      </c>
      <c r="Q31" s="63">
        <f>IF(Tabela13523[[#This Row],[2]]="M",Tabela13523[[#This Row],[5]]+Tabela13523[[#This Row],[7]],0)</f>
        <v>0</v>
      </c>
      <c r="R31" s="63">
        <f>IF(Tabela13523[[#This Row],[2]]="M",Tabela13523[[#This Row],[6]]+Tabela13523[[#This Row],[8]],0)</f>
        <v>0</v>
      </c>
      <c r="S31" s="63">
        <f>IF(Tabela13523[[#This Row],[2]]="Z",Tabela13523[[#This Row],[5]]+Tabela13523[[#This Row],[7]],0)</f>
        <v>0</v>
      </c>
      <c r="T31" s="64">
        <f>IF(Tabela13523[[#This Row],[2]]="Z",Tabela13523[[#This Row],[6]]+Tabela13523[[#This Row],[8]],0)</f>
        <v>0</v>
      </c>
      <c r="U31" s="80">
        <f>IF(Tabela13523[[#This Row],[2]]="DG",Tabela13523[[#This Row],[5]]+Tabela13523[[#This Row],[7]],0)</f>
        <v>0</v>
      </c>
      <c r="V31" s="112">
        <f>IF(Tabela13523[[#This Row],[2]]="DG",Tabela13523[[#This Row],[6]]+Tabela13523[[#This Row],[8]],0)</f>
        <v>0</v>
      </c>
    </row>
    <row r="32" spans="1:22" ht="20.100000000000001" customHeight="1">
      <c r="A32" s="22">
        <f t="shared" si="0"/>
        <v>24</v>
      </c>
      <c r="B32" s="98"/>
      <c r="C32" s="11"/>
      <c r="D32" s="11"/>
      <c r="E32" s="85"/>
      <c r="F32" s="85"/>
      <c r="G32" s="85"/>
      <c r="H32" s="85"/>
      <c r="I32" s="58"/>
      <c r="J32" s="83"/>
      <c r="K32" s="62">
        <f>IF(Tabela13523[[#This Row],[2]]="O",Tabela13523[[#This Row],[5]]+Tabela13523[[#This Row],[7]],0)</f>
        <v>0</v>
      </c>
      <c r="L32" s="63">
        <f>IF(Tabela13523[[#This Row],[2]]="O",Tabela13523[[#This Row],[6]]+Tabela13523[[#This Row],[8]],0)</f>
        <v>0</v>
      </c>
      <c r="M32" s="63">
        <f>IF(Tabela13523[[#This Row],[2]]="SSR",Tabela13523[[#This Row],[5]]+Tabela13523[[#This Row],[7]],0)</f>
        <v>0</v>
      </c>
      <c r="N32" s="63">
        <f>IF(Tabela13523[[#This Row],[2]]="SSR",Tabela13523[[#This Row],[6]]+Tabela13523[[#This Row],[8]],0)</f>
        <v>0</v>
      </c>
      <c r="O32" s="63">
        <f>IF(Tabela13523[[#This Row],[2]]="S",Tabela13523[[#This Row],[5]]+Tabela13523[[#This Row],[7]],0)</f>
        <v>0</v>
      </c>
      <c r="P32" s="63">
        <f>IF(Tabela13523[[#This Row],[2]]="S",Tabela13523[[#This Row],[6]]+Tabela13523[[#This Row],[8]],0)</f>
        <v>0</v>
      </c>
      <c r="Q32" s="63">
        <f>IF(Tabela13523[[#This Row],[2]]="M",Tabela13523[[#This Row],[5]]+Tabela13523[[#This Row],[7]],0)</f>
        <v>0</v>
      </c>
      <c r="R32" s="63">
        <f>IF(Tabela13523[[#This Row],[2]]="M",Tabela13523[[#This Row],[6]]+Tabela13523[[#This Row],[8]],0)</f>
        <v>0</v>
      </c>
      <c r="S32" s="63">
        <f>IF(Tabela13523[[#This Row],[2]]="Z",Tabela13523[[#This Row],[5]]+Tabela13523[[#This Row],[7]],0)</f>
        <v>0</v>
      </c>
      <c r="T32" s="64">
        <f>IF(Tabela13523[[#This Row],[2]]="Z",Tabela13523[[#This Row],[6]]+Tabela13523[[#This Row],[8]],0)</f>
        <v>0</v>
      </c>
      <c r="U32" s="80">
        <f>IF(Tabela13523[[#This Row],[2]]="DG",Tabela13523[[#This Row],[5]]+Tabela13523[[#This Row],[7]],0)</f>
        <v>0</v>
      </c>
      <c r="V32" s="112">
        <f>IF(Tabela13523[[#This Row],[2]]="DG",Tabela13523[[#This Row],[6]]+Tabela13523[[#This Row],[8]],0)</f>
        <v>0</v>
      </c>
    </row>
    <row r="33" spans="1:22" ht="20.100000000000001" customHeight="1" thickBot="1">
      <c r="A33" s="22">
        <v>25</v>
      </c>
      <c r="B33" s="74"/>
      <c r="C33" s="11"/>
      <c r="D33" s="11"/>
      <c r="E33" s="23"/>
      <c r="F33" s="23"/>
      <c r="G33" s="23"/>
      <c r="H33" s="23"/>
      <c r="I33" s="58"/>
      <c r="J33" s="83"/>
      <c r="K33" s="68">
        <f>IF(Tabela13523[[#This Row],[2]]="O",Tabela13523[[#This Row],[5]]+Tabela13523[[#This Row],[7]],0)</f>
        <v>0</v>
      </c>
      <c r="L33" s="69">
        <f>IF(Tabela13523[[#This Row],[2]]="O",Tabela13523[[#This Row],[6]]+Tabela13523[[#This Row],[8]],0)</f>
        <v>0</v>
      </c>
      <c r="M33" s="69">
        <f>IF(Tabela13523[[#This Row],[2]]="SSR",Tabela13523[[#This Row],[5]]+Tabela13523[[#This Row],[7]],0)</f>
        <v>0</v>
      </c>
      <c r="N33" s="69">
        <f>IF(Tabela13523[[#This Row],[2]]="SSR",Tabela13523[[#This Row],[6]]+Tabela13523[[#This Row],[8]],0)</f>
        <v>0</v>
      </c>
      <c r="O33" s="69">
        <f>IF(Tabela13523[[#This Row],[2]]="S",Tabela13523[[#This Row],[5]]+Tabela13523[[#This Row],[7]],0)</f>
        <v>0</v>
      </c>
      <c r="P33" s="69">
        <f>IF(Tabela13523[[#This Row],[2]]="S",Tabela13523[[#This Row],[6]]+Tabela13523[[#This Row],[8]],0)</f>
        <v>0</v>
      </c>
      <c r="Q33" s="69">
        <f>IF(Tabela13523[[#This Row],[2]]="M",Tabela13523[[#This Row],[5]]+Tabela13523[[#This Row],[7]],0)</f>
        <v>0</v>
      </c>
      <c r="R33" s="69">
        <f>IF(Tabela13523[[#This Row],[2]]="M",Tabela13523[[#This Row],[6]]+Tabela13523[[#This Row],[8]],0)</f>
        <v>0</v>
      </c>
      <c r="S33" s="69">
        <f>IF(Tabela13523[[#This Row],[2]]="Z",Tabela13523[[#This Row],[5]]+Tabela13523[[#This Row],[7]],0)</f>
        <v>0</v>
      </c>
      <c r="T33" s="70">
        <f>IF(Tabela13523[[#This Row],[2]]="Z",Tabela13523[[#This Row],[6]]+Tabela13523[[#This Row],[8]],0)</f>
        <v>0</v>
      </c>
      <c r="U33" s="120">
        <f>IF(Tabela13523[[#This Row],[2]]="DG",Tabela13523[[#This Row],[5]]+Tabela13523[[#This Row],[7]],0)</f>
        <v>0</v>
      </c>
      <c r="V33" s="122">
        <f>IF(Tabela13523[[#This Row],[2]]="DG",Tabela13523[[#This Row],[6]]+Tabela13523[[#This Row],[8]],0)</f>
        <v>0</v>
      </c>
    </row>
    <row r="34" spans="1:22" ht="20.100000000000001" customHeight="1" thickBot="1">
      <c r="A34" s="14"/>
      <c r="B34" s="99"/>
      <c r="C34" s="16"/>
      <c r="D34" s="41" t="s">
        <v>19</v>
      </c>
      <c r="E34" s="43">
        <f>SUBTOTAL(109,Tabela13523[5])</f>
        <v>0</v>
      </c>
      <c r="F34" s="43">
        <f>SUBTOTAL(109,Tabela13523[6])</f>
        <v>0</v>
      </c>
      <c r="G34" s="43">
        <f>SUBTOTAL(109,Tabela13523[7])</f>
        <v>0</v>
      </c>
      <c r="H34" s="43">
        <f>SUBTOTAL(109,Tabela13523[8])</f>
        <v>0</v>
      </c>
      <c r="I34" s="45" t="s">
        <v>38</v>
      </c>
      <c r="J34" s="60">
        <f ca="1">SUMIF(I9:J33,"p",J9:J33)</f>
        <v>0</v>
      </c>
      <c r="K34" s="136">
        <f t="shared" ref="K34:V34" si="1">SUM(K9:K33)</f>
        <v>0</v>
      </c>
      <c r="L34" s="136">
        <f t="shared" si="1"/>
        <v>0</v>
      </c>
      <c r="M34" s="136">
        <f t="shared" si="1"/>
        <v>0</v>
      </c>
      <c r="N34" s="136">
        <f t="shared" si="1"/>
        <v>0</v>
      </c>
      <c r="O34" s="136">
        <f t="shared" si="1"/>
        <v>0</v>
      </c>
      <c r="P34" s="114">
        <f t="shared" si="1"/>
        <v>0</v>
      </c>
      <c r="Q34" s="114">
        <f t="shared" si="1"/>
        <v>0</v>
      </c>
      <c r="R34" s="113">
        <f t="shared" si="1"/>
        <v>0</v>
      </c>
      <c r="S34" s="114">
        <f t="shared" si="1"/>
        <v>0</v>
      </c>
      <c r="T34" s="113">
        <f t="shared" si="1"/>
        <v>0</v>
      </c>
      <c r="U34" s="114">
        <f t="shared" si="1"/>
        <v>0</v>
      </c>
      <c r="V34" s="113">
        <f t="shared" si="1"/>
        <v>0</v>
      </c>
    </row>
    <row r="35" spans="1:22" ht="20.100000000000001" customHeight="1">
      <c r="C35" s="15"/>
      <c r="D35" s="42" t="s">
        <v>20</v>
      </c>
      <c r="E35" s="187">
        <f>E34-F34+E5</f>
        <v>0</v>
      </c>
      <c r="F35" s="187"/>
      <c r="G35" s="187">
        <f>G34-H34+G5</f>
        <v>0</v>
      </c>
      <c r="H35" s="187"/>
      <c r="I35" s="46" t="s">
        <v>39</v>
      </c>
      <c r="J35" s="134">
        <f ca="1">SUMIF(I9:J33,"z",J9:J33)</f>
        <v>0</v>
      </c>
      <c r="K35" s="225" t="s">
        <v>104</v>
      </c>
      <c r="L35" s="226"/>
      <c r="M35" s="227"/>
      <c r="N35" s="137" t="s">
        <v>5</v>
      </c>
      <c r="O35" s="139">
        <f>K34+M34+O34+Q34+S34</f>
        <v>0</v>
      </c>
    </row>
    <row r="36" spans="1:22" ht="20.100000000000001" customHeight="1" thickBot="1">
      <c r="C36" s="12"/>
      <c r="D36" s="47" t="s">
        <v>10</v>
      </c>
      <c r="E36" s="190">
        <f>G35+E35</f>
        <v>0</v>
      </c>
      <c r="F36" s="190"/>
      <c r="G36" s="190"/>
      <c r="H36" s="190"/>
      <c r="I36" s="126" t="s">
        <v>40</v>
      </c>
      <c r="J36" s="135">
        <f ca="1">J34-D3-J35+I5</f>
        <v>0</v>
      </c>
      <c r="K36" s="228"/>
      <c r="L36" s="229"/>
      <c r="M36" s="230"/>
      <c r="N36" s="138" t="s">
        <v>1</v>
      </c>
      <c r="O36" s="140">
        <f>L34+N34+P34+R34+T34</f>
        <v>0</v>
      </c>
    </row>
    <row r="37" spans="1:22" ht="15">
      <c r="C37" s="5" t="str">
        <f>IF(D37=0,"Rozliczono całkowicie",IF(D37&gt;0,"NADPŁATA","NIEDOPŁATA"))</f>
        <v>Rozliczono całkowicie</v>
      </c>
      <c r="D37" s="4">
        <f>(G10+(F11+H11)-D3+D5)</f>
        <v>0</v>
      </c>
      <c r="I37" s="3"/>
    </row>
    <row r="38" spans="1:22">
      <c r="C38" s="6" t="str">
        <f>IF(E10+G10=D3-(E9+G9),"Odpis procentowy na dobro koła wprowadzono poprawnie","Odpis procentowy na dobro koła wprowadzono błędnie")</f>
        <v>Odpis procentowy na dobro koła wprowadzono poprawnie</v>
      </c>
      <c r="D38" s="7"/>
      <c r="I38" s="3"/>
    </row>
    <row r="39" spans="1:22">
      <c r="C39" s="8" t="str">
        <f>IF(AND(ISNUMBER(E5),ISNUMBER(G5)),"Wprowadzono poprzedni okres poprawnie","UWAGA !!! Nie wprowadzono poprzedniego okresu w kasie lub banku")</f>
        <v>Wprowadzono poprzedni okres poprawnie</v>
      </c>
      <c r="D39" s="9"/>
      <c r="I39" s="3"/>
    </row>
    <row r="40" spans="1:22">
      <c r="C40" s="14" t="s">
        <v>6</v>
      </c>
      <c r="D40" s="2"/>
    </row>
    <row r="41" spans="1:22">
      <c r="D41" t="s">
        <v>21</v>
      </c>
      <c r="G41" t="s">
        <v>41</v>
      </c>
      <c r="J41" t="s">
        <v>42</v>
      </c>
    </row>
    <row r="42" spans="1:22">
      <c r="C42" s="13" t="s">
        <v>9</v>
      </c>
      <c r="D42" s="13"/>
    </row>
    <row r="43" spans="1:22">
      <c r="A43" s="13"/>
      <c r="B43" s="100"/>
      <c r="C43" s="13"/>
      <c r="D43" s="13"/>
    </row>
    <row r="44" spans="1:22">
      <c r="A44" s="13"/>
      <c r="B44" s="100"/>
      <c r="C44" s="13"/>
      <c r="D44" s="13"/>
    </row>
  </sheetData>
  <sheetProtection algorithmName="SHA-512" hashValue="AEmYCoTn9/4lFebm4VJDA/O2S+R44W9QlXagoBbNwy24fQyGqB81VcEBhwCTygzK9ylQjCZCD+zQFVixA9qCig==" saltValue="p0Wel9iJGK+qLRPxnRgqwg==" spinCount="100000" sheet="1" objects="1" scenarios="1"/>
  <mergeCells count="28">
    <mergeCell ref="D1:H1"/>
    <mergeCell ref="D2:H2"/>
    <mergeCell ref="A3:A4"/>
    <mergeCell ref="C3:C4"/>
    <mergeCell ref="D3:D4"/>
    <mergeCell ref="E3:H4"/>
    <mergeCell ref="A6:A7"/>
    <mergeCell ref="C6:C7"/>
    <mergeCell ref="D6:D7"/>
    <mergeCell ref="E6:F6"/>
    <mergeCell ref="G6:H6"/>
    <mergeCell ref="B6:B7"/>
    <mergeCell ref="I8:J8"/>
    <mergeCell ref="E35:F35"/>
    <mergeCell ref="G35:H35"/>
    <mergeCell ref="E36:H36"/>
    <mergeCell ref="I3:J4"/>
    <mergeCell ref="E5:F5"/>
    <mergeCell ref="G5:H5"/>
    <mergeCell ref="I5:J6"/>
    <mergeCell ref="S6:T6"/>
    <mergeCell ref="U6:V6"/>
    <mergeCell ref="K3:V5"/>
    <mergeCell ref="K35:M36"/>
    <mergeCell ref="K6:L6"/>
    <mergeCell ref="M6:N6"/>
    <mergeCell ref="O6:P6"/>
    <mergeCell ref="Q6:R6"/>
  </mergeCells>
  <conditionalFormatting sqref="C37:C38">
    <cfRule type="containsText" dxfId="179" priority="8" operator="containsText" text="NIEDOPŁATA">
      <formula>NOT(ISERROR(SEARCH("NIEDOPŁATA",C37)))</formula>
    </cfRule>
    <cfRule type="containsText" dxfId="178" priority="9" operator="containsText" text="NADPŁATA">
      <formula>NOT(ISERROR(SEARCH("NADPŁATA",C37)))</formula>
    </cfRule>
    <cfRule type="containsText" dxfId="177" priority="10" operator="containsText" text="Rozliczono całkowicie">
      <formula>NOT(ISERROR(SEARCH("Rozliczono całkowicie",C37)))</formula>
    </cfRule>
    <cfRule type="containsText" dxfId="176" priority="11" operator="containsText" text="UWAGA">
      <formula>NOT(ISERROR(SEARCH("UWAGA",C37)))</formula>
    </cfRule>
    <cfRule type="containsText" dxfId="175" priority="12" operator="containsText" text="UWAGA">
      <formula>NOT(ISERROR(SEARCH("UWAGA",C37)))</formula>
    </cfRule>
  </conditionalFormatting>
  <conditionalFormatting sqref="C39 C42">
    <cfRule type="containsText" dxfId="174" priority="20" operator="containsText" text="Wprowadzono poprzedni okres poprawnie">
      <formula>NOT(ISERROR(SEARCH("Wprowadzono poprzedni okres poprawnie",C39)))</formula>
    </cfRule>
  </conditionalFormatting>
  <conditionalFormatting sqref="C38:D38">
    <cfRule type="containsText" dxfId="173" priority="6" operator="containsText" text="Odpis procentowy na dobro koła wprowadzono błędnie">
      <formula>NOT(ISERROR(SEARCH("Odpis procentowy na dobro koła wprowadzono błędnie",C38)))</formula>
    </cfRule>
    <cfRule type="containsText" dxfId="172" priority="7" operator="containsText" text="Odpis procentowy na dobro koła wprowadzono poprawnie">
      <formula>NOT(ISERROR(SEARCH("Odpis procentowy na dobro koła wprowadzono poprawnie",C38)))</formula>
    </cfRule>
  </conditionalFormatting>
  <conditionalFormatting sqref="D37">
    <cfRule type="cellIs" dxfId="171" priority="1" operator="greaterThan">
      <formula>0</formula>
    </cfRule>
    <cfRule type="cellIs" dxfId="170" priority="2" operator="lessThan">
      <formula>0</formula>
    </cfRule>
    <cfRule type="cellIs" dxfId="169" priority="3" operator="equal">
      <formula>0</formula>
    </cfRule>
    <cfRule type="containsText" dxfId="168" priority="4" operator="containsText" text="UWAGA">
      <formula>NOT(ISERROR(SEARCH("UWAGA",D37)))</formula>
    </cfRule>
    <cfRule type="containsText" dxfId="167" priority="5" operator="containsText" text="UWAGA">
      <formula>NOT(ISERROR(SEARCH("UWAGA",D37)))</formula>
    </cfRule>
  </conditionalFormatting>
  <conditionalFormatting sqref="D38 C39:D39 C42">
    <cfRule type="containsText" dxfId="166" priority="24" operator="containsText" text="UWAGA">
      <formula>NOT(ISERROR(SEARCH("UWAGA",C38)))</formula>
    </cfRule>
  </conditionalFormatting>
  <conditionalFormatting sqref="D38:D39">
    <cfRule type="cellIs" dxfId="165" priority="21" operator="greaterThan">
      <formula>0</formula>
    </cfRule>
    <cfRule type="cellIs" dxfId="164" priority="22" operator="lessThan">
      <formula>0</formula>
    </cfRule>
    <cfRule type="cellIs" dxfId="163" priority="23" operator="equal">
      <formula>0</formula>
    </cfRule>
    <cfRule type="containsText" dxfId="162" priority="25" operator="containsText" text="UWAGA">
      <formula>NOT(ISERROR(SEARCH("UWAGA",D38)))</formula>
    </cfRule>
  </conditionalFormatting>
  <conditionalFormatting sqref="D39">
    <cfRule type="containsText" dxfId="161" priority="13" operator="containsText" text="UWAGA !!! Nie wprowadzono poprzedniego okresu w kasie lub banku">
      <formula>NOT(ISERROR(SEARCH("UWAGA !!! Nie wprowadzono poprzedniego okresu w kasie lub banku",D39)))</formula>
    </cfRule>
  </conditionalFormatting>
  <conditionalFormatting sqref="D39:D40">
    <cfRule type="containsText" dxfId="160" priority="14" operator="containsText" text="Wprowadzono poprzedni okres poprawnie">
      <formula>NOT(ISERROR(SEARCH("Wprowadzono poprzedni okres poprawnie",D39)))</formula>
    </cfRule>
  </conditionalFormatting>
  <pageMargins left="0.59055118110236227" right="0.15748031496062992" top="0.31496062992125984" bottom="0.31496062992125984" header="0.31496062992125984" footer="0.31496062992125984"/>
  <pageSetup paperSize="9" scale="67" fitToHeight="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51"/>
  <sheetViews>
    <sheetView zoomScale="70" zoomScaleNormal="70" zoomScaleSheetLayoutView="78" workbookViewId="0">
      <selection activeCell="C12" sqref="C12"/>
    </sheetView>
  </sheetViews>
  <sheetFormatPr defaultRowHeight="14.25"/>
  <cols>
    <col min="1" max="1" width="3.75" customWidth="1"/>
    <col min="2" max="2" width="3.75" style="92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customWidth="1"/>
    <col min="11" max="22" width="12.125" customWidth="1"/>
  </cols>
  <sheetData>
    <row r="1" spans="1:22" ht="20.100000000000001" customHeight="1">
      <c r="D1" s="223" t="s">
        <v>28</v>
      </c>
      <c r="E1" s="223"/>
      <c r="F1" s="223"/>
      <c r="G1" s="223"/>
      <c r="H1" s="223"/>
    </row>
    <row r="2" spans="1:22" ht="20.100000000000001" customHeight="1" thickBot="1">
      <c r="C2" s="3" t="s">
        <v>0</v>
      </c>
      <c r="D2" s="224" t="s">
        <v>66</v>
      </c>
      <c r="E2" s="224"/>
      <c r="F2" s="224"/>
      <c r="G2" s="224"/>
      <c r="H2" s="224"/>
    </row>
    <row r="3" spans="1:22" ht="15.75" customHeight="1">
      <c r="A3" s="201"/>
      <c r="B3" s="93"/>
      <c r="C3" s="203" t="s">
        <v>65</v>
      </c>
      <c r="D3" s="205"/>
      <c r="E3" s="172" t="s">
        <v>7</v>
      </c>
      <c r="F3" s="173"/>
      <c r="G3" s="173"/>
      <c r="H3" s="174"/>
      <c r="I3" s="213" t="s">
        <v>36</v>
      </c>
      <c r="J3" s="214"/>
      <c r="K3" s="172" t="s">
        <v>52</v>
      </c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4"/>
    </row>
    <row r="4" spans="1:22" ht="20.100000000000001" customHeight="1" thickBot="1">
      <c r="A4" s="202"/>
      <c r="B4" s="94"/>
      <c r="C4" s="204"/>
      <c r="D4" s="206"/>
      <c r="E4" s="178"/>
      <c r="F4" s="179"/>
      <c r="G4" s="179"/>
      <c r="H4" s="180"/>
      <c r="I4" s="215"/>
      <c r="J4" s="216"/>
      <c r="K4" s="175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7"/>
    </row>
    <row r="5" spans="1:22" ht="24.95" customHeight="1" thickBot="1">
      <c r="A5" s="29"/>
      <c r="B5" s="95"/>
      <c r="C5" s="32" t="s">
        <v>59</v>
      </c>
      <c r="D5" s="61">
        <f>kwiecień!D37</f>
        <v>0</v>
      </c>
      <c r="E5" s="234">
        <f>kwiecień!E35</f>
        <v>0</v>
      </c>
      <c r="F5" s="235"/>
      <c r="G5" s="232">
        <f>kwiecień!G35</f>
        <v>0</v>
      </c>
      <c r="H5" s="233"/>
      <c r="I5" s="236">
        <f ca="1">kwiecień!J36</f>
        <v>0</v>
      </c>
      <c r="J5" s="237"/>
      <c r="K5" s="178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80"/>
    </row>
    <row r="6" spans="1:22" ht="24.95" customHeight="1">
      <c r="A6" s="192" t="s">
        <v>4</v>
      </c>
      <c r="B6" s="199" t="s">
        <v>86</v>
      </c>
      <c r="C6" s="194" t="s">
        <v>22</v>
      </c>
      <c r="D6" s="196" t="s">
        <v>11</v>
      </c>
      <c r="E6" s="185" t="s">
        <v>2</v>
      </c>
      <c r="F6" s="186"/>
      <c r="G6" s="185" t="s">
        <v>3</v>
      </c>
      <c r="H6" s="186"/>
      <c r="I6" s="238"/>
      <c r="J6" s="239"/>
      <c r="K6" s="185" t="s">
        <v>81</v>
      </c>
      <c r="L6" s="186"/>
      <c r="M6" s="185" t="s">
        <v>82</v>
      </c>
      <c r="N6" s="186"/>
      <c r="O6" s="185" t="s">
        <v>83</v>
      </c>
      <c r="P6" s="186"/>
      <c r="Q6" s="185" t="s">
        <v>84</v>
      </c>
      <c r="R6" s="186"/>
      <c r="S6" s="185" t="s">
        <v>85</v>
      </c>
      <c r="T6" s="186"/>
      <c r="U6" s="185" t="s">
        <v>103</v>
      </c>
      <c r="V6" s="186"/>
    </row>
    <row r="7" spans="1:22" ht="24.95" customHeight="1" thickBot="1">
      <c r="A7" s="193"/>
      <c r="B7" s="200"/>
      <c r="C7" s="195"/>
      <c r="D7" s="197"/>
      <c r="E7" s="26" t="s">
        <v>5</v>
      </c>
      <c r="F7" s="27" t="s">
        <v>1</v>
      </c>
      <c r="G7" s="26" t="s">
        <v>5</v>
      </c>
      <c r="H7" s="27" t="s">
        <v>1</v>
      </c>
      <c r="I7" s="50" t="s">
        <v>43</v>
      </c>
      <c r="J7" s="51" t="s">
        <v>37</v>
      </c>
      <c r="K7" s="115" t="s">
        <v>5</v>
      </c>
      <c r="L7" s="116" t="s">
        <v>1</v>
      </c>
      <c r="M7" s="115" t="s">
        <v>5</v>
      </c>
      <c r="N7" s="116" t="s">
        <v>1</v>
      </c>
      <c r="O7" s="115" t="s">
        <v>5</v>
      </c>
      <c r="P7" s="116" t="s">
        <v>1</v>
      </c>
      <c r="Q7" s="115" t="s">
        <v>5</v>
      </c>
      <c r="R7" s="116" t="s">
        <v>1</v>
      </c>
      <c r="S7" s="115" t="s">
        <v>5</v>
      </c>
      <c r="T7" s="116" t="s">
        <v>1</v>
      </c>
      <c r="U7" s="115" t="s">
        <v>5</v>
      </c>
      <c r="V7" s="116" t="s">
        <v>1</v>
      </c>
    </row>
    <row r="8" spans="1:22" ht="20.100000000000001" customHeight="1" thickBot="1">
      <c r="A8" s="24" t="s">
        <v>12</v>
      </c>
      <c r="B8" s="96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242" t="s">
        <v>46</v>
      </c>
      <c r="J8" s="243"/>
      <c r="K8" s="117" t="s">
        <v>53</v>
      </c>
      <c r="L8" s="118" t="s">
        <v>54</v>
      </c>
      <c r="M8" s="118" t="s">
        <v>44</v>
      </c>
      <c r="N8" s="118" t="s">
        <v>47</v>
      </c>
      <c r="O8" s="118" t="s">
        <v>48</v>
      </c>
      <c r="P8" s="118" t="s">
        <v>49</v>
      </c>
      <c r="Q8" s="118" t="s">
        <v>50</v>
      </c>
      <c r="R8" s="118" t="s">
        <v>51</v>
      </c>
      <c r="S8" s="118" t="s">
        <v>50</v>
      </c>
      <c r="T8" s="119" t="s">
        <v>51</v>
      </c>
      <c r="U8" s="118" t="s">
        <v>50</v>
      </c>
      <c r="V8" s="119" t="s">
        <v>51</v>
      </c>
    </row>
    <row r="9" spans="1:22" s="1" customFormat="1" ht="20.100000000000001" customHeight="1">
      <c r="A9" s="18">
        <v>1</v>
      </c>
      <c r="B9" s="160"/>
      <c r="C9" s="10" t="s">
        <v>57</v>
      </c>
      <c r="D9" s="10"/>
      <c r="E9" s="19">
        <f>IF(E10&gt;0,D3-E10,0)</f>
        <v>0</v>
      </c>
      <c r="F9" s="19"/>
      <c r="G9" s="20">
        <f>IF(G10&gt;=0,D3-G10,0)</f>
        <v>0</v>
      </c>
      <c r="H9" s="19"/>
      <c r="I9" s="54"/>
      <c r="J9" s="130"/>
      <c r="K9" s="80">
        <f>IF(Tabela135236[[#This Row],[2]]="O",Tabela135236[[#This Row],[5]]+Tabela135236[[#This Row],[7]],0)</f>
        <v>0</v>
      </c>
      <c r="L9" s="111">
        <f>IF(Tabela135236[[#This Row],[2]]="O",Tabela135236[[#This Row],[6]]+Tabela135236[[#This Row],[8]],0)</f>
        <v>0</v>
      </c>
      <c r="M9" s="111">
        <f>IF(Tabela135236[[#This Row],[2]]="SSR",Tabela135236[[#This Row],[5]]+Tabela135236[[#This Row],[7]],0)</f>
        <v>0</v>
      </c>
      <c r="N9" s="111">
        <f>IF(Tabela135236[[#This Row],[2]]="SSR",Tabela135236[[#This Row],[6]]+Tabela135236[[#This Row],[8]],0)</f>
        <v>0</v>
      </c>
      <c r="O9" s="111">
        <f>IF(Tabela135236[[#This Row],[2]]="S",Tabela135236[[#This Row],[5]]+Tabela135236[[#This Row],[7]],0)</f>
        <v>0</v>
      </c>
      <c r="P9" s="111">
        <f>IF(Tabela135236[[#This Row],[2]]="S",Tabela135236[[#This Row],[6]]+Tabela135236[[#This Row],[8]],0)</f>
        <v>0</v>
      </c>
      <c r="Q9" s="111">
        <f>IF(Tabela135236[[#This Row],[2]]="M",Tabela135236[[#This Row],[5]]+Tabela135236[[#This Row],[7]],0)</f>
        <v>0</v>
      </c>
      <c r="R9" s="111">
        <f>IF(Tabela135236[[#This Row],[2]]="M",Tabela135236[[#This Row],[6]]+Tabela135236[[#This Row],[8]],0)</f>
        <v>0</v>
      </c>
      <c r="S9" s="111">
        <f>IF(Tabela135236[[#This Row],[2]]="Z",Tabela135236[[#This Row],[5]]+Tabela135236[[#This Row],[7]],0)</f>
        <v>0</v>
      </c>
      <c r="T9" s="112">
        <f>IF(Tabela135236[[#This Row],[2]]="Z",Tabela135236[[#This Row],[6]]+Tabela135236[[#This Row],[8]],0)</f>
        <v>0</v>
      </c>
      <c r="U9" s="65">
        <f>IF(Tabela135236[[#This Row],[2]]="DG",Tabela135236[[#This Row],[5]]+Tabela135236[[#This Row],[7]],0)</f>
        <v>0</v>
      </c>
      <c r="V9" s="67">
        <f>IF(Tabela135236[[#This Row],[2]]="DG",Tabela135236[[#This Row],[6]]+Tabela135236[[#This Row],[8]],0)</f>
        <v>0</v>
      </c>
    </row>
    <row r="10" spans="1:22" s="1" customFormat="1" ht="20.100000000000001" customHeight="1">
      <c r="A10" s="18">
        <f>A9+1</f>
        <v>2</v>
      </c>
      <c r="B10" s="97"/>
      <c r="C10" s="10" t="s">
        <v>8</v>
      </c>
      <c r="D10" s="10"/>
      <c r="E10" s="28"/>
      <c r="F10" s="21"/>
      <c r="G10" s="17"/>
      <c r="H10" s="21"/>
      <c r="I10" s="56"/>
      <c r="J10" s="131"/>
      <c r="K10" s="62">
        <f>IF(Tabela135236[[#This Row],[2]]="O",Tabela135236[[#This Row],[5]]+Tabela135236[[#This Row],[7]],0)</f>
        <v>0</v>
      </c>
      <c r="L10" s="63">
        <f>IF(Tabela135236[[#This Row],[2]]="O",Tabela135236[[#This Row],[6]]+Tabela135236[[#This Row],[8]],0)</f>
        <v>0</v>
      </c>
      <c r="M10" s="63">
        <f>IF(Tabela135236[[#This Row],[2]]="SSR",Tabela135236[[#This Row],[5]]+Tabela135236[[#This Row],[7]],0)</f>
        <v>0</v>
      </c>
      <c r="N10" s="63">
        <f>IF(Tabela135236[[#This Row],[2]]="SSR",Tabela135236[[#This Row],[6]]+Tabela135236[[#This Row],[8]],0)</f>
        <v>0</v>
      </c>
      <c r="O10" s="63">
        <f>IF(Tabela135236[[#This Row],[2]]="S",Tabela135236[[#This Row],[5]]+Tabela135236[[#This Row],[7]],0)</f>
        <v>0</v>
      </c>
      <c r="P10" s="63">
        <f>IF(Tabela135236[[#This Row],[2]]="S",Tabela135236[[#This Row],[6]]+Tabela135236[[#This Row],[8]],0)</f>
        <v>0</v>
      </c>
      <c r="Q10" s="63">
        <f>IF(Tabela135236[[#This Row],[2]]="M",Tabela135236[[#This Row],[5]]+Tabela135236[[#This Row],[7]],0)</f>
        <v>0</v>
      </c>
      <c r="R10" s="63">
        <f>IF(Tabela135236[[#This Row],[2]]="M",Tabela135236[[#This Row],[6]]+Tabela135236[[#This Row],[8]],0)</f>
        <v>0</v>
      </c>
      <c r="S10" s="63">
        <f>IF(Tabela135236[[#This Row],[2]]="Z",Tabela135236[[#This Row],[5]]+Tabela135236[[#This Row],[7]],0)</f>
        <v>0</v>
      </c>
      <c r="T10" s="64">
        <f>IF(Tabela135236[[#This Row],[2]]="Z",Tabela135236[[#This Row],[6]]+Tabela135236[[#This Row],[8]],0)</f>
        <v>0</v>
      </c>
      <c r="U10" s="80">
        <f>IF(Tabela135236[[#This Row],[2]]="DG",Tabela135236[[#This Row],[5]]+Tabela135236[[#This Row],[7]],0)</f>
        <v>0</v>
      </c>
      <c r="V10" s="112">
        <f>IF(Tabela135236[[#This Row],[2]]="DG",Tabela135236[[#This Row],[6]]+Tabela135236[[#This Row],[8]],0)</f>
        <v>0</v>
      </c>
    </row>
    <row r="11" spans="1:22" s="1" customFormat="1" ht="20.100000000000001" customHeight="1">
      <c r="A11" s="18">
        <f t="shared" ref="A11:A32" si="0">A10+1</f>
        <v>3</v>
      </c>
      <c r="B11" s="160"/>
      <c r="C11" s="10" t="s">
        <v>23</v>
      </c>
      <c r="D11" s="11"/>
      <c r="E11" s="110"/>
      <c r="F11" s="85"/>
      <c r="G11" s="110"/>
      <c r="H11" s="85"/>
      <c r="I11" s="56"/>
      <c r="J11" s="131"/>
      <c r="K11" s="62">
        <f>IF(Tabela135236[[#This Row],[2]]="O",Tabela135236[[#This Row],[5]]+Tabela135236[[#This Row],[7]],0)</f>
        <v>0</v>
      </c>
      <c r="L11" s="63">
        <f>IF(Tabela135236[[#This Row],[2]]="O",Tabela135236[[#This Row],[6]]+Tabela135236[[#This Row],[8]],0)</f>
        <v>0</v>
      </c>
      <c r="M11" s="63">
        <f>IF(Tabela135236[[#This Row],[2]]="SSR",Tabela135236[[#This Row],[5]]+Tabela135236[[#This Row],[7]],0)</f>
        <v>0</v>
      </c>
      <c r="N11" s="63">
        <f>IF(Tabela135236[[#This Row],[2]]="SSR",Tabela135236[[#This Row],[6]]+Tabela135236[[#This Row],[8]],0)</f>
        <v>0</v>
      </c>
      <c r="O11" s="63">
        <f>IF(Tabela135236[[#This Row],[2]]="S",Tabela135236[[#This Row],[5]]+Tabela135236[[#This Row],[7]],0)</f>
        <v>0</v>
      </c>
      <c r="P11" s="63">
        <f>IF(Tabela135236[[#This Row],[2]]="S",Tabela135236[[#This Row],[6]]+Tabela135236[[#This Row],[8]],0)</f>
        <v>0</v>
      </c>
      <c r="Q11" s="63">
        <f>IF(Tabela135236[[#This Row],[2]]="M",Tabela135236[[#This Row],[5]]+Tabela135236[[#This Row],[7]],0)</f>
        <v>0</v>
      </c>
      <c r="R11" s="63">
        <f>IF(Tabela135236[[#This Row],[2]]="M",Tabela135236[[#This Row],[6]]+Tabela135236[[#This Row],[8]],0)</f>
        <v>0</v>
      </c>
      <c r="S11" s="63">
        <f>IF(Tabela135236[[#This Row],[2]]="Z",Tabela135236[[#This Row],[5]]+Tabela135236[[#This Row],[7]],0)</f>
        <v>0</v>
      </c>
      <c r="T11" s="64">
        <f>IF(Tabela135236[[#This Row],[2]]="Z",Tabela135236[[#This Row],[6]]+Tabela135236[[#This Row],[8]],0)</f>
        <v>0</v>
      </c>
      <c r="U11" s="80">
        <f>IF(Tabela135236[[#This Row],[2]]="DG",Tabela135236[[#This Row],[5]]+Tabela135236[[#This Row],[7]],0)</f>
        <v>0</v>
      </c>
      <c r="V11" s="112">
        <f>IF(Tabela135236[[#This Row],[2]]="DG",Tabela135236[[#This Row],[6]]+Tabela135236[[#This Row],[8]],0)</f>
        <v>0</v>
      </c>
    </row>
    <row r="12" spans="1:22" ht="20.100000000000001" customHeight="1">
      <c r="A12" s="22">
        <f t="shared" si="0"/>
        <v>4</v>
      </c>
      <c r="B12" s="98"/>
      <c r="C12" s="11"/>
      <c r="D12" s="11"/>
      <c r="E12" s="85"/>
      <c r="F12" s="85"/>
      <c r="G12" s="85"/>
      <c r="H12" s="85"/>
      <c r="I12" s="58"/>
      <c r="J12" s="132"/>
      <c r="K12" s="62">
        <f>IF(Tabela135236[[#This Row],[2]]="O",Tabela135236[[#This Row],[5]]+Tabela135236[[#This Row],[7]],0)</f>
        <v>0</v>
      </c>
      <c r="L12" s="63">
        <f>IF(Tabela135236[[#This Row],[2]]="O",Tabela135236[[#This Row],[6]]+Tabela135236[[#This Row],[8]],0)</f>
        <v>0</v>
      </c>
      <c r="M12" s="63">
        <f>IF(Tabela135236[[#This Row],[2]]="SSR",Tabela135236[[#This Row],[5]]+Tabela135236[[#This Row],[7]],0)</f>
        <v>0</v>
      </c>
      <c r="N12" s="63">
        <f>IF(Tabela135236[[#This Row],[2]]="SSR",Tabela135236[[#This Row],[6]]+Tabela135236[[#This Row],[8]],0)</f>
        <v>0</v>
      </c>
      <c r="O12" s="63">
        <f>IF(Tabela135236[[#This Row],[2]]="S",Tabela135236[[#This Row],[5]]+Tabela135236[[#This Row],[7]],0)</f>
        <v>0</v>
      </c>
      <c r="P12" s="63">
        <f>IF(Tabela135236[[#This Row],[2]]="S",Tabela135236[[#This Row],[6]]+Tabela135236[[#This Row],[8]],0)</f>
        <v>0</v>
      </c>
      <c r="Q12" s="63">
        <f>IF(Tabela135236[[#This Row],[2]]="M",Tabela135236[[#This Row],[5]]+Tabela135236[[#This Row],[7]],0)</f>
        <v>0</v>
      </c>
      <c r="R12" s="63">
        <f>IF(Tabela135236[[#This Row],[2]]="M",Tabela135236[[#This Row],[6]]+Tabela135236[[#This Row],[8]],0)</f>
        <v>0</v>
      </c>
      <c r="S12" s="63">
        <f>IF(Tabela135236[[#This Row],[2]]="Z",Tabela135236[[#This Row],[5]]+Tabela135236[[#This Row],[7]],0)</f>
        <v>0</v>
      </c>
      <c r="T12" s="64">
        <f>IF(Tabela135236[[#This Row],[2]]="Z",Tabela135236[[#This Row],[6]]+Tabela135236[[#This Row],[8]],0)</f>
        <v>0</v>
      </c>
      <c r="U12" s="80">
        <f>IF(Tabela135236[[#This Row],[2]]="DG",Tabela135236[[#This Row],[5]]+Tabela135236[[#This Row],[7]],0)</f>
        <v>0</v>
      </c>
      <c r="V12" s="112">
        <f>IF(Tabela135236[[#This Row],[2]]="DG",Tabela135236[[#This Row],[6]]+Tabela135236[[#This Row],[8]],0)</f>
        <v>0</v>
      </c>
    </row>
    <row r="13" spans="1:22" ht="20.100000000000001" customHeight="1">
      <c r="A13" s="22">
        <f t="shared" si="0"/>
        <v>5</v>
      </c>
      <c r="B13" s="98"/>
      <c r="C13" s="11"/>
      <c r="D13" s="11"/>
      <c r="E13" s="85"/>
      <c r="F13" s="85"/>
      <c r="G13" s="85"/>
      <c r="H13" s="85"/>
      <c r="I13" s="58"/>
      <c r="J13" s="132"/>
      <c r="K13" s="62">
        <f>IF(Tabela135236[[#This Row],[2]]="O",Tabela135236[[#This Row],[5]]+Tabela135236[[#This Row],[7]],0)</f>
        <v>0</v>
      </c>
      <c r="L13" s="63">
        <f>IF(Tabela135236[[#This Row],[2]]="O",Tabela135236[[#This Row],[6]]+Tabela135236[[#This Row],[8]],0)</f>
        <v>0</v>
      </c>
      <c r="M13" s="63">
        <f>IF(Tabela135236[[#This Row],[2]]="SSR",Tabela135236[[#This Row],[5]]+Tabela135236[[#This Row],[7]],0)</f>
        <v>0</v>
      </c>
      <c r="N13" s="63">
        <f>IF(Tabela135236[[#This Row],[2]]="SSR",Tabela135236[[#This Row],[6]]+Tabela135236[[#This Row],[8]],0)</f>
        <v>0</v>
      </c>
      <c r="O13" s="63">
        <f>IF(Tabela135236[[#This Row],[2]]="S",Tabela135236[[#This Row],[5]]+Tabela135236[[#This Row],[7]],0)</f>
        <v>0</v>
      </c>
      <c r="P13" s="63">
        <f>IF(Tabela135236[[#This Row],[2]]="S",Tabela135236[[#This Row],[6]]+Tabela135236[[#This Row],[8]],0)</f>
        <v>0</v>
      </c>
      <c r="Q13" s="63">
        <f>IF(Tabela135236[[#This Row],[2]]="M",Tabela135236[[#This Row],[5]]+Tabela135236[[#This Row],[7]],0)</f>
        <v>0</v>
      </c>
      <c r="R13" s="63">
        <f>IF(Tabela135236[[#This Row],[2]]="M",Tabela135236[[#This Row],[6]]+Tabela135236[[#This Row],[8]],0)</f>
        <v>0</v>
      </c>
      <c r="S13" s="63">
        <f>IF(Tabela135236[[#This Row],[2]]="Z",Tabela135236[[#This Row],[5]]+Tabela135236[[#This Row],[7]],0)</f>
        <v>0</v>
      </c>
      <c r="T13" s="64">
        <f>IF(Tabela135236[[#This Row],[2]]="Z",Tabela135236[[#This Row],[6]]+Tabela135236[[#This Row],[8]],0)</f>
        <v>0</v>
      </c>
      <c r="U13" s="80">
        <f>IF(Tabela135236[[#This Row],[2]]="DG",Tabela135236[[#This Row],[5]]+Tabela135236[[#This Row],[7]],0)</f>
        <v>0</v>
      </c>
      <c r="V13" s="112">
        <f>IF(Tabela135236[[#This Row],[2]]="DG",Tabela135236[[#This Row],[6]]+Tabela135236[[#This Row],[8]],0)</f>
        <v>0</v>
      </c>
    </row>
    <row r="14" spans="1:22" ht="20.100000000000001" customHeight="1">
      <c r="A14" s="22">
        <f t="shared" si="0"/>
        <v>6</v>
      </c>
      <c r="B14" s="98"/>
      <c r="C14" s="11"/>
      <c r="D14" s="11"/>
      <c r="E14" s="85"/>
      <c r="F14" s="85"/>
      <c r="G14" s="85"/>
      <c r="H14" s="85"/>
      <c r="I14" s="58"/>
      <c r="J14" s="132"/>
      <c r="K14" s="62">
        <f>IF(Tabela135236[[#This Row],[2]]="O",Tabela135236[[#This Row],[5]]+Tabela135236[[#This Row],[7]],0)</f>
        <v>0</v>
      </c>
      <c r="L14" s="63">
        <f>IF(Tabela135236[[#This Row],[2]]="O",Tabela135236[[#This Row],[6]]+Tabela135236[[#This Row],[8]],0)</f>
        <v>0</v>
      </c>
      <c r="M14" s="63">
        <f>IF(Tabela135236[[#This Row],[2]]="SSR",Tabela135236[[#This Row],[5]]+Tabela135236[[#This Row],[7]],0)</f>
        <v>0</v>
      </c>
      <c r="N14" s="63">
        <f>IF(Tabela135236[[#This Row],[2]]="SSR",Tabela135236[[#This Row],[6]]+Tabela135236[[#This Row],[8]],0)</f>
        <v>0</v>
      </c>
      <c r="O14" s="63">
        <f>IF(Tabela135236[[#This Row],[2]]="S",Tabela135236[[#This Row],[5]]+Tabela135236[[#This Row],[7]],0)</f>
        <v>0</v>
      </c>
      <c r="P14" s="63">
        <f>IF(Tabela135236[[#This Row],[2]]="S",Tabela135236[[#This Row],[6]]+Tabela135236[[#This Row],[8]],0)</f>
        <v>0</v>
      </c>
      <c r="Q14" s="63">
        <f>IF(Tabela135236[[#This Row],[2]]="M",Tabela135236[[#This Row],[5]]+Tabela135236[[#This Row],[7]],0)</f>
        <v>0</v>
      </c>
      <c r="R14" s="63">
        <f>IF(Tabela135236[[#This Row],[2]]="M",Tabela135236[[#This Row],[6]]+Tabela135236[[#This Row],[8]],0)</f>
        <v>0</v>
      </c>
      <c r="S14" s="63">
        <f>IF(Tabela135236[[#This Row],[2]]="Z",Tabela135236[[#This Row],[5]]+Tabela135236[[#This Row],[7]],0)</f>
        <v>0</v>
      </c>
      <c r="T14" s="64">
        <f>IF(Tabela135236[[#This Row],[2]]="Z",Tabela135236[[#This Row],[6]]+Tabela135236[[#This Row],[8]],0)</f>
        <v>0</v>
      </c>
      <c r="U14" s="80">
        <f>IF(Tabela135236[[#This Row],[2]]="DG",Tabela135236[[#This Row],[5]]+Tabela135236[[#This Row],[7]],0)</f>
        <v>0</v>
      </c>
      <c r="V14" s="112">
        <f>IF(Tabela135236[[#This Row],[2]]="DG",Tabela135236[[#This Row],[6]]+Tabela135236[[#This Row],[8]],0)</f>
        <v>0</v>
      </c>
    </row>
    <row r="15" spans="1:22" ht="20.100000000000001" customHeight="1">
      <c r="A15" s="22">
        <f t="shared" si="0"/>
        <v>7</v>
      </c>
      <c r="B15" s="98"/>
      <c r="C15" s="11"/>
      <c r="D15" s="11"/>
      <c r="E15" s="85"/>
      <c r="F15" s="85"/>
      <c r="G15" s="85"/>
      <c r="H15" s="85"/>
      <c r="I15" s="58"/>
      <c r="J15" s="132"/>
      <c r="K15" s="62">
        <f>IF(Tabela135236[[#This Row],[2]]="O",Tabela135236[[#This Row],[5]]+Tabela135236[[#This Row],[7]],0)</f>
        <v>0</v>
      </c>
      <c r="L15" s="63">
        <f>IF(Tabela135236[[#This Row],[2]]="O",Tabela135236[[#This Row],[6]]+Tabela135236[[#This Row],[8]],0)</f>
        <v>0</v>
      </c>
      <c r="M15" s="63">
        <f>IF(Tabela135236[[#This Row],[2]]="SSR",Tabela135236[[#This Row],[5]]+Tabela135236[[#This Row],[7]],0)</f>
        <v>0</v>
      </c>
      <c r="N15" s="63">
        <f>IF(Tabela135236[[#This Row],[2]]="SSR",Tabela135236[[#This Row],[6]]+Tabela135236[[#This Row],[8]],0)</f>
        <v>0</v>
      </c>
      <c r="O15" s="63">
        <f>IF(Tabela135236[[#This Row],[2]]="S",Tabela135236[[#This Row],[5]]+Tabela135236[[#This Row],[7]],0)</f>
        <v>0</v>
      </c>
      <c r="P15" s="63">
        <f>IF(Tabela135236[[#This Row],[2]]="S",Tabela135236[[#This Row],[6]]+Tabela135236[[#This Row],[8]],0)</f>
        <v>0</v>
      </c>
      <c r="Q15" s="63">
        <f>IF(Tabela135236[[#This Row],[2]]="M",Tabela135236[[#This Row],[5]]+Tabela135236[[#This Row],[7]],0)</f>
        <v>0</v>
      </c>
      <c r="R15" s="63">
        <f>IF(Tabela135236[[#This Row],[2]]="M",Tabela135236[[#This Row],[6]]+Tabela135236[[#This Row],[8]],0)</f>
        <v>0</v>
      </c>
      <c r="S15" s="63">
        <f>IF(Tabela135236[[#This Row],[2]]="Z",Tabela135236[[#This Row],[5]]+Tabela135236[[#This Row],[7]],0)</f>
        <v>0</v>
      </c>
      <c r="T15" s="64">
        <f>IF(Tabela135236[[#This Row],[2]]="Z",Tabela135236[[#This Row],[6]]+Tabela135236[[#This Row],[8]],0)</f>
        <v>0</v>
      </c>
      <c r="U15" s="80">
        <f>IF(Tabela135236[[#This Row],[2]]="DG",Tabela135236[[#This Row],[5]]+Tabela135236[[#This Row],[7]],0)</f>
        <v>0</v>
      </c>
      <c r="V15" s="112">
        <f>IF(Tabela135236[[#This Row],[2]]="DG",Tabela135236[[#This Row],[6]]+Tabela135236[[#This Row],[8]],0)</f>
        <v>0</v>
      </c>
    </row>
    <row r="16" spans="1:22" ht="20.100000000000001" customHeight="1">
      <c r="A16" s="22">
        <f t="shared" si="0"/>
        <v>8</v>
      </c>
      <c r="B16" s="98"/>
      <c r="C16" s="11"/>
      <c r="D16" s="11"/>
      <c r="E16" s="85"/>
      <c r="F16" s="107"/>
      <c r="G16" s="85"/>
      <c r="H16" s="85"/>
      <c r="I16" s="58"/>
      <c r="J16" s="132"/>
      <c r="K16" s="62">
        <f>IF(Tabela135236[[#This Row],[2]]="O",Tabela135236[[#This Row],[5]]+Tabela135236[[#This Row],[7]],0)</f>
        <v>0</v>
      </c>
      <c r="L16" s="63">
        <f>IF(Tabela135236[[#This Row],[2]]="O",Tabela135236[[#This Row],[6]]+Tabela135236[[#This Row],[8]],0)</f>
        <v>0</v>
      </c>
      <c r="M16" s="63">
        <f>IF(Tabela135236[[#This Row],[2]]="SSR",Tabela135236[[#This Row],[5]]+Tabela135236[[#This Row],[7]],0)</f>
        <v>0</v>
      </c>
      <c r="N16" s="63">
        <f>IF(Tabela135236[[#This Row],[2]]="SSR",Tabela135236[[#This Row],[6]]+Tabela135236[[#This Row],[8]],0)</f>
        <v>0</v>
      </c>
      <c r="O16" s="63">
        <f>IF(Tabela135236[[#This Row],[2]]="S",Tabela135236[[#This Row],[5]]+Tabela135236[[#This Row],[7]],0)</f>
        <v>0</v>
      </c>
      <c r="P16" s="63">
        <f>IF(Tabela135236[[#This Row],[2]]="S",Tabela135236[[#This Row],[6]]+Tabela135236[[#This Row],[8]],0)</f>
        <v>0</v>
      </c>
      <c r="Q16" s="63">
        <f>IF(Tabela135236[[#This Row],[2]]="M",Tabela135236[[#This Row],[5]]+Tabela135236[[#This Row],[7]],0)</f>
        <v>0</v>
      </c>
      <c r="R16" s="63">
        <f>IF(Tabela135236[[#This Row],[2]]="M",Tabela135236[[#This Row],[6]]+Tabela135236[[#This Row],[8]],0)</f>
        <v>0</v>
      </c>
      <c r="S16" s="63">
        <f>IF(Tabela135236[[#This Row],[2]]="Z",Tabela135236[[#This Row],[5]]+Tabela135236[[#This Row],[7]],0)</f>
        <v>0</v>
      </c>
      <c r="T16" s="64">
        <f>IF(Tabela135236[[#This Row],[2]]="Z",Tabela135236[[#This Row],[6]]+Tabela135236[[#This Row],[8]],0)</f>
        <v>0</v>
      </c>
      <c r="U16" s="80">
        <f>IF(Tabela135236[[#This Row],[2]]="DG",Tabela135236[[#This Row],[5]]+Tabela135236[[#This Row],[7]],0)</f>
        <v>0</v>
      </c>
      <c r="V16" s="112">
        <f>IF(Tabela135236[[#This Row],[2]]="DG",Tabela135236[[#This Row],[6]]+Tabela135236[[#This Row],[8]],0)</f>
        <v>0</v>
      </c>
    </row>
    <row r="17" spans="1:22" ht="20.100000000000001" customHeight="1">
      <c r="A17" s="22">
        <f t="shared" si="0"/>
        <v>9</v>
      </c>
      <c r="B17" s="98"/>
      <c r="C17" s="11"/>
      <c r="D17" s="11"/>
      <c r="E17" s="85"/>
      <c r="F17" s="85"/>
      <c r="G17" s="85"/>
      <c r="H17" s="85"/>
      <c r="I17" s="58"/>
      <c r="J17" s="132"/>
      <c r="K17" s="62">
        <f>IF(Tabela135236[[#This Row],[2]]="O",Tabela135236[[#This Row],[5]]+Tabela135236[[#This Row],[7]],0)</f>
        <v>0</v>
      </c>
      <c r="L17" s="63">
        <f>IF(Tabela135236[[#This Row],[2]]="O",Tabela135236[[#This Row],[6]]+Tabela135236[[#This Row],[8]],0)</f>
        <v>0</v>
      </c>
      <c r="M17" s="63">
        <f>IF(Tabela135236[[#This Row],[2]]="SSR",Tabela135236[[#This Row],[5]]+Tabela135236[[#This Row],[7]],0)</f>
        <v>0</v>
      </c>
      <c r="N17" s="63">
        <f>IF(Tabela135236[[#This Row],[2]]="SSR",Tabela135236[[#This Row],[6]]+Tabela135236[[#This Row],[8]],0)</f>
        <v>0</v>
      </c>
      <c r="O17" s="63">
        <f>IF(Tabela135236[[#This Row],[2]]="S",Tabela135236[[#This Row],[5]]+Tabela135236[[#This Row],[7]],0)</f>
        <v>0</v>
      </c>
      <c r="P17" s="63">
        <f>IF(Tabela135236[[#This Row],[2]]="S",Tabela135236[[#This Row],[6]]+Tabela135236[[#This Row],[8]],0)</f>
        <v>0</v>
      </c>
      <c r="Q17" s="63">
        <f>IF(Tabela135236[[#This Row],[2]]="M",Tabela135236[[#This Row],[5]]+Tabela135236[[#This Row],[7]],0)</f>
        <v>0</v>
      </c>
      <c r="R17" s="63">
        <f>IF(Tabela135236[[#This Row],[2]]="M",Tabela135236[[#This Row],[6]]+Tabela135236[[#This Row],[8]],0)</f>
        <v>0</v>
      </c>
      <c r="S17" s="63">
        <f>IF(Tabela135236[[#This Row],[2]]="Z",Tabela135236[[#This Row],[5]]+Tabela135236[[#This Row],[7]],0)</f>
        <v>0</v>
      </c>
      <c r="T17" s="64">
        <f>IF(Tabela135236[[#This Row],[2]]="Z",Tabela135236[[#This Row],[6]]+Tabela135236[[#This Row],[8]],0)</f>
        <v>0</v>
      </c>
      <c r="U17" s="80">
        <f>IF(Tabela135236[[#This Row],[2]]="DG",Tabela135236[[#This Row],[5]]+Tabela135236[[#This Row],[7]],0)</f>
        <v>0</v>
      </c>
      <c r="V17" s="112">
        <f>IF(Tabela135236[[#This Row],[2]]="DG",Tabela135236[[#This Row],[6]]+Tabela135236[[#This Row],[8]],0)</f>
        <v>0</v>
      </c>
    </row>
    <row r="18" spans="1:22" ht="20.100000000000001" customHeight="1">
      <c r="A18" s="22">
        <f t="shared" si="0"/>
        <v>10</v>
      </c>
      <c r="B18" s="98"/>
      <c r="C18" s="11"/>
      <c r="D18" s="104"/>
      <c r="E18" s="85"/>
      <c r="F18" s="85"/>
      <c r="G18" s="85"/>
      <c r="H18" s="85"/>
      <c r="I18" s="58"/>
      <c r="J18" s="132"/>
      <c r="K18" s="62">
        <f>IF(Tabela135236[[#This Row],[2]]="O",Tabela135236[[#This Row],[5]]+Tabela135236[[#This Row],[7]],0)</f>
        <v>0</v>
      </c>
      <c r="L18" s="63">
        <f>IF(Tabela135236[[#This Row],[2]]="O",Tabela135236[[#This Row],[6]]+Tabela135236[[#This Row],[8]],0)</f>
        <v>0</v>
      </c>
      <c r="M18" s="63">
        <f>IF(Tabela135236[[#This Row],[2]]="SSR",Tabela135236[[#This Row],[5]]+Tabela135236[[#This Row],[7]],0)</f>
        <v>0</v>
      </c>
      <c r="N18" s="63">
        <f>IF(Tabela135236[[#This Row],[2]]="SSR",Tabela135236[[#This Row],[6]]+Tabela135236[[#This Row],[8]],0)</f>
        <v>0</v>
      </c>
      <c r="O18" s="63">
        <f>IF(Tabela135236[[#This Row],[2]]="S",Tabela135236[[#This Row],[5]]+Tabela135236[[#This Row],[7]],0)</f>
        <v>0</v>
      </c>
      <c r="P18" s="63">
        <f>IF(Tabela135236[[#This Row],[2]]="S",Tabela135236[[#This Row],[6]]+Tabela135236[[#This Row],[8]],0)</f>
        <v>0</v>
      </c>
      <c r="Q18" s="63">
        <f>IF(Tabela135236[[#This Row],[2]]="M",Tabela135236[[#This Row],[5]]+Tabela135236[[#This Row],[7]],0)</f>
        <v>0</v>
      </c>
      <c r="R18" s="63">
        <f>IF(Tabela135236[[#This Row],[2]]="M",Tabela135236[[#This Row],[6]]+Tabela135236[[#This Row],[8]],0)</f>
        <v>0</v>
      </c>
      <c r="S18" s="63">
        <f>IF(Tabela135236[[#This Row],[2]]="Z",Tabela135236[[#This Row],[5]]+Tabela135236[[#This Row],[7]],0)</f>
        <v>0</v>
      </c>
      <c r="T18" s="64">
        <f>IF(Tabela135236[[#This Row],[2]]="Z",Tabela135236[[#This Row],[6]]+Tabela135236[[#This Row],[8]],0)</f>
        <v>0</v>
      </c>
      <c r="U18" s="80">
        <f>IF(Tabela135236[[#This Row],[2]]="DG",Tabela135236[[#This Row],[5]]+Tabela135236[[#This Row],[7]],0)</f>
        <v>0</v>
      </c>
      <c r="V18" s="112">
        <f>IF(Tabela135236[[#This Row],[2]]="DG",Tabela135236[[#This Row],[6]]+Tabela135236[[#This Row],[8]],0)</f>
        <v>0</v>
      </c>
    </row>
    <row r="19" spans="1:22" ht="20.100000000000001" customHeight="1">
      <c r="A19" s="22">
        <f t="shared" si="0"/>
        <v>11</v>
      </c>
      <c r="B19" s="98"/>
      <c r="C19" s="11"/>
      <c r="D19" s="11"/>
      <c r="E19" s="85"/>
      <c r="F19" s="85"/>
      <c r="G19" s="85"/>
      <c r="H19" s="85"/>
      <c r="I19" s="58"/>
      <c r="J19" s="132"/>
      <c r="K19" s="62">
        <f>IF(Tabela135236[[#This Row],[2]]="O",Tabela135236[[#This Row],[5]]+Tabela135236[[#This Row],[7]],0)</f>
        <v>0</v>
      </c>
      <c r="L19" s="63">
        <f>IF(Tabela135236[[#This Row],[2]]="O",Tabela135236[[#This Row],[6]]+Tabela135236[[#This Row],[8]],0)</f>
        <v>0</v>
      </c>
      <c r="M19" s="63">
        <f>IF(Tabela135236[[#This Row],[2]]="SSR",Tabela135236[[#This Row],[5]]+Tabela135236[[#This Row],[7]],0)</f>
        <v>0</v>
      </c>
      <c r="N19" s="63">
        <f>IF(Tabela135236[[#This Row],[2]]="SSR",Tabela135236[[#This Row],[6]]+Tabela135236[[#This Row],[8]],0)</f>
        <v>0</v>
      </c>
      <c r="O19" s="63">
        <f>IF(Tabela135236[[#This Row],[2]]="S",Tabela135236[[#This Row],[5]]+Tabela135236[[#This Row],[7]],0)</f>
        <v>0</v>
      </c>
      <c r="P19" s="63">
        <f>IF(Tabela135236[[#This Row],[2]]="S",Tabela135236[[#This Row],[6]]+Tabela135236[[#This Row],[8]],0)</f>
        <v>0</v>
      </c>
      <c r="Q19" s="63">
        <f>IF(Tabela135236[[#This Row],[2]]="M",Tabela135236[[#This Row],[5]]+Tabela135236[[#This Row],[7]],0)</f>
        <v>0</v>
      </c>
      <c r="R19" s="63">
        <f>IF(Tabela135236[[#This Row],[2]]="M",Tabela135236[[#This Row],[6]]+Tabela135236[[#This Row],[8]],0)</f>
        <v>0</v>
      </c>
      <c r="S19" s="63">
        <f>IF(Tabela135236[[#This Row],[2]]="Z",Tabela135236[[#This Row],[5]]+Tabela135236[[#This Row],[7]],0)</f>
        <v>0</v>
      </c>
      <c r="T19" s="64">
        <f>IF(Tabela135236[[#This Row],[2]]="Z",Tabela135236[[#This Row],[6]]+Tabela135236[[#This Row],[8]],0)</f>
        <v>0</v>
      </c>
      <c r="U19" s="80">
        <f>IF(Tabela135236[[#This Row],[2]]="DG",Tabela135236[[#This Row],[5]]+Tabela135236[[#This Row],[7]],0)</f>
        <v>0</v>
      </c>
      <c r="V19" s="112">
        <f>IF(Tabela135236[[#This Row],[2]]="DG",Tabela135236[[#This Row],[6]]+Tabela135236[[#This Row],[8]],0)</f>
        <v>0</v>
      </c>
    </row>
    <row r="20" spans="1:22" ht="20.100000000000001" customHeight="1">
      <c r="A20" s="22">
        <f t="shared" si="0"/>
        <v>12</v>
      </c>
      <c r="B20" s="98"/>
      <c r="C20" s="11"/>
      <c r="D20" s="11"/>
      <c r="E20" s="85"/>
      <c r="F20" s="85"/>
      <c r="G20" s="85"/>
      <c r="H20" s="85"/>
      <c r="I20" s="58"/>
      <c r="J20" s="132"/>
      <c r="K20" s="62">
        <f>IF(Tabela135236[[#This Row],[2]]="O",Tabela135236[[#This Row],[5]]+Tabela135236[[#This Row],[7]],0)</f>
        <v>0</v>
      </c>
      <c r="L20" s="63">
        <f>IF(Tabela135236[[#This Row],[2]]="O",Tabela135236[[#This Row],[6]]+Tabela135236[[#This Row],[8]],0)</f>
        <v>0</v>
      </c>
      <c r="M20" s="63">
        <f>IF(Tabela135236[[#This Row],[2]]="SSR",Tabela135236[[#This Row],[5]]+Tabela135236[[#This Row],[7]],0)</f>
        <v>0</v>
      </c>
      <c r="N20" s="63">
        <f>IF(Tabela135236[[#This Row],[2]]="SSR",Tabela135236[[#This Row],[6]]+Tabela135236[[#This Row],[8]],0)</f>
        <v>0</v>
      </c>
      <c r="O20" s="63">
        <f>IF(Tabela135236[[#This Row],[2]]="S",Tabela135236[[#This Row],[5]]+Tabela135236[[#This Row],[7]],0)</f>
        <v>0</v>
      </c>
      <c r="P20" s="63">
        <f>IF(Tabela135236[[#This Row],[2]]="S",Tabela135236[[#This Row],[6]]+Tabela135236[[#This Row],[8]],0)</f>
        <v>0</v>
      </c>
      <c r="Q20" s="63">
        <f>IF(Tabela135236[[#This Row],[2]]="M",Tabela135236[[#This Row],[5]]+Tabela135236[[#This Row],[7]],0)</f>
        <v>0</v>
      </c>
      <c r="R20" s="63">
        <f>IF(Tabela135236[[#This Row],[2]]="M",Tabela135236[[#This Row],[6]]+Tabela135236[[#This Row],[8]],0)</f>
        <v>0</v>
      </c>
      <c r="S20" s="63">
        <f>IF(Tabela135236[[#This Row],[2]]="Z",Tabela135236[[#This Row],[5]]+Tabela135236[[#This Row],[7]],0)</f>
        <v>0</v>
      </c>
      <c r="T20" s="64">
        <f>IF(Tabela135236[[#This Row],[2]]="Z",Tabela135236[[#This Row],[6]]+Tabela135236[[#This Row],[8]],0)</f>
        <v>0</v>
      </c>
      <c r="U20" s="80">
        <f>IF(Tabela135236[[#This Row],[2]]="DG",Tabela135236[[#This Row],[5]]+Tabela135236[[#This Row],[7]],0)</f>
        <v>0</v>
      </c>
      <c r="V20" s="112">
        <f>IF(Tabela135236[[#This Row],[2]]="DG",Tabela135236[[#This Row],[6]]+Tabela135236[[#This Row],[8]],0)</f>
        <v>0</v>
      </c>
    </row>
    <row r="21" spans="1:22" ht="20.100000000000001" customHeight="1">
      <c r="A21" s="22">
        <f t="shared" si="0"/>
        <v>13</v>
      </c>
      <c r="B21" s="98"/>
      <c r="C21" s="11"/>
      <c r="D21" s="11"/>
      <c r="E21" s="85"/>
      <c r="F21" s="85"/>
      <c r="G21" s="85"/>
      <c r="H21" s="85"/>
      <c r="I21" s="58"/>
      <c r="J21" s="132"/>
      <c r="K21" s="62">
        <f>IF(Tabela135236[[#This Row],[2]]="O",Tabela135236[[#This Row],[5]]+Tabela135236[[#This Row],[7]],0)</f>
        <v>0</v>
      </c>
      <c r="L21" s="63">
        <f>IF(Tabela135236[[#This Row],[2]]="O",Tabela135236[[#This Row],[6]]+Tabela135236[[#This Row],[8]],0)</f>
        <v>0</v>
      </c>
      <c r="M21" s="63">
        <f>IF(Tabela135236[[#This Row],[2]]="SSR",Tabela135236[[#This Row],[5]]+Tabela135236[[#This Row],[7]],0)</f>
        <v>0</v>
      </c>
      <c r="N21" s="63">
        <f>IF(Tabela135236[[#This Row],[2]]="SSR",Tabela135236[[#This Row],[6]]+Tabela135236[[#This Row],[8]],0)</f>
        <v>0</v>
      </c>
      <c r="O21" s="63">
        <f>IF(Tabela135236[[#This Row],[2]]="S",Tabela135236[[#This Row],[5]]+Tabela135236[[#This Row],[7]],0)</f>
        <v>0</v>
      </c>
      <c r="P21" s="63">
        <f>IF(Tabela135236[[#This Row],[2]]="S",Tabela135236[[#This Row],[6]]+Tabela135236[[#This Row],[8]],0)</f>
        <v>0</v>
      </c>
      <c r="Q21" s="63">
        <f>IF(Tabela135236[[#This Row],[2]]="M",Tabela135236[[#This Row],[5]]+Tabela135236[[#This Row],[7]],0)</f>
        <v>0</v>
      </c>
      <c r="R21" s="63">
        <f>IF(Tabela135236[[#This Row],[2]]="M",Tabela135236[[#This Row],[6]]+Tabela135236[[#This Row],[8]],0)</f>
        <v>0</v>
      </c>
      <c r="S21" s="63">
        <f>IF(Tabela135236[[#This Row],[2]]="Z",Tabela135236[[#This Row],[5]]+Tabela135236[[#This Row],[7]],0)</f>
        <v>0</v>
      </c>
      <c r="T21" s="64">
        <f>IF(Tabela135236[[#This Row],[2]]="Z",Tabela135236[[#This Row],[6]]+Tabela135236[[#This Row],[8]],0)</f>
        <v>0</v>
      </c>
      <c r="U21" s="80">
        <f>IF(Tabela135236[[#This Row],[2]]="DG",Tabela135236[[#This Row],[5]]+Tabela135236[[#This Row],[7]],0)</f>
        <v>0</v>
      </c>
      <c r="V21" s="112">
        <f>IF(Tabela135236[[#This Row],[2]]="DG",Tabela135236[[#This Row],[6]]+Tabela135236[[#This Row],[8]],0)</f>
        <v>0</v>
      </c>
    </row>
    <row r="22" spans="1:22" ht="20.100000000000001" customHeight="1">
      <c r="A22" s="22">
        <f t="shared" si="0"/>
        <v>14</v>
      </c>
      <c r="B22" s="98"/>
      <c r="C22" s="11"/>
      <c r="D22" s="11"/>
      <c r="E22" s="85"/>
      <c r="F22" s="85"/>
      <c r="G22" s="85"/>
      <c r="H22" s="85"/>
      <c r="I22" s="58"/>
      <c r="J22" s="132"/>
      <c r="K22" s="62">
        <f>IF(Tabela135236[[#This Row],[2]]="O",Tabela135236[[#This Row],[5]]+Tabela135236[[#This Row],[7]],0)</f>
        <v>0</v>
      </c>
      <c r="L22" s="63">
        <f>IF(Tabela135236[[#This Row],[2]]="O",Tabela135236[[#This Row],[6]]+Tabela135236[[#This Row],[8]],0)</f>
        <v>0</v>
      </c>
      <c r="M22" s="63">
        <f>IF(Tabela135236[[#This Row],[2]]="SSR",Tabela135236[[#This Row],[5]]+Tabela135236[[#This Row],[7]],0)</f>
        <v>0</v>
      </c>
      <c r="N22" s="63">
        <f>IF(Tabela135236[[#This Row],[2]]="SSR",Tabela135236[[#This Row],[6]]+Tabela135236[[#This Row],[8]],0)</f>
        <v>0</v>
      </c>
      <c r="O22" s="63">
        <f>IF(Tabela135236[[#This Row],[2]]="S",Tabela135236[[#This Row],[5]]+Tabela135236[[#This Row],[7]],0)</f>
        <v>0</v>
      </c>
      <c r="P22" s="63">
        <f>IF(Tabela135236[[#This Row],[2]]="S",Tabela135236[[#This Row],[6]]+Tabela135236[[#This Row],[8]],0)</f>
        <v>0</v>
      </c>
      <c r="Q22" s="63">
        <f>IF(Tabela135236[[#This Row],[2]]="M",Tabela135236[[#This Row],[5]]+Tabela135236[[#This Row],[7]],0)</f>
        <v>0</v>
      </c>
      <c r="R22" s="63">
        <f>IF(Tabela135236[[#This Row],[2]]="M",Tabela135236[[#This Row],[6]]+Tabela135236[[#This Row],[8]],0)</f>
        <v>0</v>
      </c>
      <c r="S22" s="63">
        <f>IF(Tabela135236[[#This Row],[2]]="Z",Tabela135236[[#This Row],[5]]+Tabela135236[[#This Row],[7]],0)</f>
        <v>0</v>
      </c>
      <c r="T22" s="64">
        <f>IF(Tabela135236[[#This Row],[2]]="Z",Tabela135236[[#This Row],[6]]+Tabela135236[[#This Row],[8]],0)</f>
        <v>0</v>
      </c>
      <c r="U22" s="80">
        <f>IF(Tabela135236[[#This Row],[2]]="DG",Tabela135236[[#This Row],[5]]+Tabela135236[[#This Row],[7]],0)</f>
        <v>0</v>
      </c>
      <c r="V22" s="112">
        <f>IF(Tabela135236[[#This Row],[2]]="DG",Tabela135236[[#This Row],[6]]+Tabela135236[[#This Row],[8]],0)</f>
        <v>0</v>
      </c>
    </row>
    <row r="23" spans="1:22" ht="20.100000000000001" customHeight="1">
      <c r="A23" s="22">
        <f t="shared" si="0"/>
        <v>15</v>
      </c>
      <c r="B23" s="98"/>
      <c r="C23" s="11"/>
      <c r="D23" s="11"/>
      <c r="E23" s="85"/>
      <c r="F23" s="85"/>
      <c r="G23" s="85"/>
      <c r="H23" s="85"/>
      <c r="I23" s="58"/>
      <c r="J23" s="132"/>
      <c r="K23" s="62">
        <f>IF(Tabela135236[[#This Row],[2]]="O",Tabela135236[[#This Row],[5]]+Tabela135236[[#This Row],[7]],0)</f>
        <v>0</v>
      </c>
      <c r="L23" s="63">
        <f>IF(Tabela135236[[#This Row],[2]]="O",Tabela135236[[#This Row],[6]]+Tabela135236[[#This Row],[8]],0)</f>
        <v>0</v>
      </c>
      <c r="M23" s="63">
        <f>IF(Tabela135236[[#This Row],[2]]="SSR",Tabela135236[[#This Row],[5]]+Tabela135236[[#This Row],[7]],0)</f>
        <v>0</v>
      </c>
      <c r="N23" s="63">
        <f>IF(Tabela135236[[#This Row],[2]]="SSR",Tabela135236[[#This Row],[6]]+Tabela135236[[#This Row],[8]],0)</f>
        <v>0</v>
      </c>
      <c r="O23" s="63">
        <f>IF(Tabela135236[[#This Row],[2]]="S",Tabela135236[[#This Row],[5]]+Tabela135236[[#This Row],[7]],0)</f>
        <v>0</v>
      </c>
      <c r="P23" s="63">
        <f>IF(Tabela135236[[#This Row],[2]]="S",Tabela135236[[#This Row],[6]]+Tabela135236[[#This Row],[8]],0)</f>
        <v>0</v>
      </c>
      <c r="Q23" s="63">
        <f>IF(Tabela135236[[#This Row],[2]]="M",Tabela135236[[#This Row],[5]]+Tabela135236[[#This Row],[7]],0)</f>
        <v>0</v>
      </c>
      <c r="R23" s="63">
        <f>IF(Tabela135236[[#This Row],[2]]="M",Tabela135236[[#This Row],[6]]+Tabela135236[[#This Row],[8]],0)</f>
        <v>0</v>
      </c>
      <c r="S23" s="63">
        <f>IF(Tabela135236[[#This Row],[2]]="Z",Tabela135236[[#This Row],[5]]+Tabela135236[[#This Row],[7]],0)</f>
        <v>0</v>
      </c>
      <c r="T23" s="64">
        <f>IF(Tabela135236[[#This Row],[2]]="Z",Tabela135236[[#This Row],[6]]+Tabela135236[[#This Row],[8]],0)</f>
        <v>0</v>
      </c>
      <c r="U23" s="80">
        <f>IF(Tabela135236[[#This Row],[2]]="DG",Tabela135236[[#This Row],[5]]+Tabela135236[[#This Row],[7]],0)</f>
        <v>0</v>
      </c>
      <c r="V23" s="112">
        <f>IF(Tabela135236[[#This Row],[2]]="DG",Tabela135236[[#This Row],[6]]+Tabela135236[[#This Row],[8]],0)</f>
        <v>0</v>
      </c>
    </row>
    <row r="24" spans="1:22" ht="20.100000000000001" customHeight="1">
      <c r="A24" s="22">
        <f t="shared" si="0"/>
        <v>16</v>
      </c>
      <c r="B24" s="98"/>
      <c r="C24" s="11"/>
      <c r="D24" s="11"/>
      <c r="E24" s="85"/>
      <c r="F24" s="85"/>
      <c r="G24" s="85"/>
      <c r="H24" s="85"/>
      <c r="I24" s="58"/>
      <c r="J24" s="132"/>
      <c r="K24" s="62">
        <f>IF(Tabela135236[[#This Row],[2]]="O",Tabela135236[[#This Row],[5]]+Tabela135236[[#This Row],[7]],0)</f>
        <v>0</v>
      </c>
      <c r="L24" s="63">
        <f>IF(Tabela135236[[#This Row],[2]]="O",Tabela135236[[#This Row],[6]]+Tabela135236[[#This Row],[8]],0)</f>
        <v>0</v>
      </c>
      <c r="M24" s="63">
        <f>IF(Tabela135236[[#This Row],[2]]="SSR",Tabela135236[[#This Row],[5]]+Tabela135236[[#This Row],[7]],0)</f>
        <v>0</v>
      </c>
      <c r="N24" s="63">
        <f>IF(Tabela135236[[#This Row],[2]]="SSR",Tabela135236[[#This Row],[6]]+Tabela135236[[#This Row],[8]],0)</f>
        <v>0</v>
      </c>
      <c r="O24" s="63">
        <f>IF(Tabela135236[[#This Row],[2]]="S",Tabela135236[[#This Row],[5]]+Tabela135236[[#This Row],[7]],0)</f>
        <v>0</v>
      </c>
      <c r="P24" s="63">
        <f>IF(Tabela135236[[#This Row],[2]]="S",Tabela135236[[#This Row],[6]]+Tabela135236[[#This Row],[8]],0)</f>
        <v>0</v>
      </c>
      <c r="Q24" s="63">
        <f>IF(Tabela135236[[#This Row],[2]]="M",Tabela135236[[#This Row],[5]]+Tabela135236[[#This Row],[7]],0)</f>
        <v>0</v>
      </c>
      <c r="R24" s="63">
        <f>IF(Tabela135236[[#This Row],[2]]="M",Tabela135236[[#This Row],[6]]+Tabela135236[[#This Row],[8]],0)</f>
        <v>0</v>
      </c>
      <c r="S24" s="63">
        <f>IF(Tabela135236[[#This Row],[2]]="Z",Tabela135236[[#This Row],[5]]+Tabela135236[[#This Row],[7]],0)</f>
        <v>0</v>
      </c>
      <c r="T24" s="64">
        <f>IF(Tabela135236[[#This Row],[2]]="Z",Tabela135236[[#This Row],[6]]+Tabela135236[[#This Row],[8]],0)</f>
        <v>0</v>
      </c>
      <c r="U24" s="80">
        <f>IF(Tabela135236[[#This Row],[2]]="DG",Tabela135236[[#This Row],[5]]+Tabela135236[[#This Row],[7]],0)</f>
        <v>0</v>
      </c>
      <c r="V24" s="112">
        <f>IF(Tabela135236[[#This Row],[2]]="DG",Tabela135236[[#This Row],[6]]+Tabela135236[[#This Row],[8]],0)</f>
        <v>0</v>
      </c>
    </row>
    <row r="25" spans="1:22" ht="20.100000000000001" customHeight="1">
      <c r="A25" s="22">
        <f t="shared" si="0"/>
        <v>17</v>
      </c>
      <c r="B25" s="98"/>
      <c r="C25" s="11"/>
      <c r="D25" s="11"/>
      <c r="E25" s="85"/>
      <c r="F25" s="85"/>
      <c r="G25" s="85"/>
      <c r="H25" s="85"/>
      <c r="I25" s="58"/>
      <c r="J25" s="132"/>
      <c r="K25" s="62">
        <f>IF(Tabela135236[[#This Row],[2]]="O",Tabela135236[[#This Row],[5]]+Tabela135236[[#This Row],[7]],0)</f>
        <v>0</v>
      </c>
      <c r="L25" s="63">
        <f>IF(Tabela135236[[#This Row],[2]]="O",Tabela135236[[#This Row],[6]]+Tabela135236[[#This Row],[8]],0)</f>
        <v>0</v>
      </c>
      <c r="M25" s="63">
        <f>IF(Tabela135236[[#This Row],[2]]="SSR",Tabela135236[[#This Row],[5]]+Tabela135236[[#This Row],[7]],0)</f>
        <v>0</v>
      </c>
      <c r="N25" s="63">
        <f>IF(Tabela135236[[#This Row],[2]]="SSR",Tabela135236[[#This Row],[6]]+Tabela135236[[#This Row],[8]],0)</f>
        <v>0</v>
      </c>
      <c r="O25" s="63">
        <f>IF(Tabela135236[[#This Row],[2]]="S",Tabela135236[[#This Row],[5]]+Tabela135236[[#This Row],[7]],0)</f>
        <v>0</v>
      </c>
      <c r="P25" s="63">
        <f>IF(Tabela135236[[#This Row],[2]]="S",Tabela135236[[#This Row],[6]]+Tabela135236[[#This Row],[8]],0)</f>
        <v>0</v>
      </c>
      <c r="Q25" s="63">
        <f>IF(Tabela135236[[#This Row],[2]]="M",Tabela135236[[#This Row],[5]]+Tabela135236[[#This Row],[7]],0)</f>
        <v>0</v>
      </c>
      <c r="R25" s="63">
        <f>IF(Tabela135236[[#This Row],[2]]="M",Tabela135236[[#This Row],[6]]+Tabela135236[[#This Row],[8]],0)</f>
        <v>0</v>
      </c>
      <c r="S25" s="63">
        <f>IF(Tabela135236[[#This Row],[2]]="Z",Tabela135236[[#This Row],[5]]+Tabela135236[[#This Row],[7]],0)</f>
        <v>0</v>
      </c>
      <c r="T25" s="64">
        <f>IF(Tabela135236[[#This Row],[2]]="Z",Tabela135236[[#This Row],[6]]+Tabela135236[[#This Row],[8]],0)</f>
        <v>0</v>
      </c>
      <c r="U25" s="80">
        <f>IF(Tabela135236[[#This Row],[2]]="DG",Tabela135236[[#This Row],[5]]+Tabela135236[[#This Row],[7]],0)</f>
        <v>0</v>
      </c>
      <c r="V25" s="112">
        <f>IF(Tabela135236[[#This Row],[2]]="DG",Tabela135236[[#This Row],[6]]+Tabela135236[[#This Row],[8]],0)</f>
        <v>0</v>
      </c>
    </row>
    <row r="26" spans="1:22" ht="20.100000000000001" customHeight="1">
      <c r="A26" s="22">
        <f t="shared" si="0"/>
        <v>18</v>
      </c>
      <c r="B26" s="74"/>
      <c r="C26" s="11"/>
      <c r="D26" s="11"/>
      <c r="E26" s="85"/>
      <c r="F26" s="85"/>
      <c r="G26" s="85"/>
      <c r="H26" s="85"/>
      <c r="I26" s="58"/>
      <c r="J26" s="132"/>
      <c r="K26" s="62">
        <f>IF(Tabela135236[[#This Row],[2]]="O",Tabela135236[[#This Row],[5]]+Tabela135236[[#This Row],[7]],0)</f>
        <v>0</v>
      </c>
      <c r="L26" s="63">
        <f>IF(Tabela135236[[#This Row],[2]]="O",Tabela135236[[#This Row],[6]]+Tabela135236[[#This Row],[8]],0)</f>
        <v>0</v>
      </c>
      <c r="M26" s="63">
        <f>IF(Tabela135236[[#This Row],[2]]="SSR",Tabela135236[[#This Row],[5]]+Tabela135236[[#This Row],[7]],0)</f>
        <v>0</v>
      </c>
      <c r="N26" s="63">
        <f>IF(Tabela135236[[#This Row],[2]]="SSR",Tabela135236[[#This Row],[6]]+Tabela135236[[#This Row],[8]],0)</f>
        <v>0</v>
      </c>
      <c r="O26" s="63">
        <f>IF(Tabela135236[[#This Row],[2]]="S",Tabela135236[[#This Row],[5]]+Tabela135236[[#This Row],[7]],0)</f>
        <v>0</v>
      </c>
      <c r="P26" s="63">
        <f>IF(Tabela135236[[#This Row],[2]]="S",Tabela135236[[#This Row],[6]]+Tabela135236[[#This Row],[8]],0)</f>
        <v>0</v>
      </c>
      <c r="Q26" s="63">
        <f>IF(Tabela135236[[#This Row],[2]]="M",Tabela135236[[#This Row],[5]]+Tabela135236[[#This Row],[7]],0)</f>
        <v>0</v>
      </c>
      <c r="R26" s="63">
        <f>IF(Tabela135236[[#This Row],[2]]="M",Tabela135236[[#This Row],[6]]+Tabela135236[[#This Row],[8]],0)</f>
        <v>0</v>
      </c>
      <c r="S26" s="63">
        <f>IF(Tabela135236[[#This Row],[2]]="Z",Tabela135236[[#This Row],[5]]+Tabela135236[[#This Row],[7]],0)</f>
        <v>0</v>
      </c>
      <c r="T26" s="64">
        <f>IF(Tabela135236[[#This Row],[2]]="Z",Tabela135236[[#This Row],[6]]+Tabela135236[[#This Row],[8]],0)</f>
        <v>0</v>
      </c>
      <c r="U26" s="80">
        <f>IF(Tabela135236[[#This Row],[2]]="DG",Tabela135236[[#This Row],[5]]+Tabela135236[[#This Row],[7]],0)</f>
        <v>0</v>
      </c>
      <c r="V26" s="112">
        <f>IF(Tabela135236[[#This Row],[2]]="DG",Tabela135236[[#This Row],[6]]+Tabela135236[[#This Row],[8]],0)</f>
        <v>0</v>
      </c>
    </row>
    <row r="27" spans="1:22" ht="20.100000000000001" customHeight="1">
      <c r="A27" s="22">
        <f t="shared" si="0"/>
        <v>19</v>
      </c>
      <c r="B27" s="74"/>
      <c r="C27" s="11"/>
      <c r="D27" s="11"/>
      <c r="E27" s="85"/>
      <c r="F27" s="85"/>
      <c r="G27" s="85"/>
      <c r="H27" s="85"/>
      <c r="I27" s="58"/>
      <c r="J27" s="132"/>
      <c r="K27" s="62">
        <f>IF(Tabela135236[[#This Row],[2]]="O",Tabela135236[[#This Row],[5]]+Tabela135236[[#This Row],[7]],0)</f>
        <v>0</v>
      </c>
      <c r="L27" s="63">
        <f>IF(Tabela135236[[#This Row],[2]]="O",Tabela135236[[#This Row],[6]]+Tabela135236[[#This Row],[8]],0)</f>
        <v>0</v>
      </c>
      <c r="M27" s="63">
        <f>IF(Tabela135236[[#This Row],[2]]="SSR",Tabela135236[[#This Row],[5]]+Tabela135236[[#This Row],[7]],0)</f>
        <v>0</v>
      </c>
      <c r="N27" s="63">
        <f>IF(Tabela135236[[#This Row],[2]]="SSR",Tabela135236[[#This Row],[6]]+Tabela135236[[#This Row],[8]],0)</f>
        <v>0</v>
      </c>
      <c r="O27" s="63">
        <f>IF(Tabela135236[[#This Row],[2]]="S",Tabela135236[[#This Row],[5]]+Tabela135236[[#This Row],[7]],0)</f>
        <v>0</v>
      </c>
      <c r="P27" s="63">
        <f>IF(Tabela135236[[#This Row],[2]]="S",Tabela135236[[#This Row],[6]]+Tabela135236[[#This Row],[8]],0)</f>
        <v>0</v>
      </c>
      <c r="Q27" s="63">
        <f>IF(Tabela135236[[#This Row],[2]]="M",Tabela135236[[#This Row],[5]]+Tabela135236[[#This Row],[7]],0)</f>
        <v>0</v>
      </c>
      <c r="R27" s="63">
        <f>IF(Tabela135236[[#This Row],[2]]="M",Tabela135236[[#This Row],[6]]+Tabela135236[[#This Row],[8]],0)</f>
        <v>0</v>
      </c>
      <c r="S27" s="63">
        <f>IF(Tabela135236[[#This Row],[2]]="Z",Tabela135236[[#This Row],[5]]+Tabela135236[[#This Row],[7]],0)</f>
        <v>0</v>
      </c>
      <c r="T27" s="64">
        <f>IF(Tabela135236[[#This Row],[2]]="Z",Tabela135236[[#This Row],[6]]+Tabela135236[[#This Row],[8]],0)</f>
        <v>0</v>
      </c>
      <c r="U27" s="80">
        <f>IF(Tabela135236[[#This Row],[2]]="DG",Tabela135236[[#This Row],[5]]+Tabela135236[[#This Row],[7]],0)</f>
        <v>0</v>
      </c>
      <c r="V27" s="112">
        <f>IF(Tabela135236[[#This Row],[2]]="DG",Tabela135236[[#This Row],[6]]+Tabela135236[[#This Row],[8]],0)</f>
        <v>0</v>
      </c>
    </row>
    <row r="28" spans="1:22" ht="20.100000000000001" customHeight="1">
      <c r="A28" s="22">
        <f t="shared" si="0"/>
        <v>20</v>
      </c>
      <c r="B28" s="74"/>
      <c r="C28" s="11"/>
      <c r="D28" s="11"/>
      <c r="E28" s="85"/>
      <c r="F28" s="85"/>
      <c r="G28" s="85"/>
      <c r="H28" s="85"/>
      <c r="I28" s="58"/>
      <c r="J28" s="132"/>
      <c r="K28" s="62">
        <f>IF(Tabela135236[[#This Row],[2]]="O",Tabela135236[[#This Row],[5]]+Tabela135236[[#This Row],[7]],0)</f>
        <v>0</v>
      </c>
      <c r="L28" s="63">
        <f>IF(Tabela135236[[#This Row],[2]]="O",Tabela135236[[#This Row],[6]]+Tabela135236[[#This Row],[8]],0)</f>
        <v>0</v>
      </c>
      <c r="M28" s="63">
        <f>IF(Tabela135236[[#This Row],[2]]="SSR",Tabela135236[[#This Row],[5]]+Tabela135236[[#This Row],[7]],0)</f>
        <v>0</v>
      </c>
      <c r="N28" s="63">
        <f>IF(Tabela135236[[#This Row],[2]]="SSR",Tabela135236[[#This Row],[6]]+Tabela135236[[#This Row],[8]],0)</f>
        <v>0</v>
      </c>
      <c r="O28" s="63">
        <f>IF(Tabela135236[[#This Row],[2]]="S",Tabela135236[[#This Row],[5]]+Tabela135236[[#This Row],[7]],0)</f>
        <v>0</v>
      </c>
      <c r="P28" s="63">
        <f>IF(Tabela135236[[#This Row],[2]]="S",Tabela135236[[#This Row],[6]]+Tabela135236[[#This Row],[8]],0)</f>
        <v>0</v>
      </c>
      <c r="Q28" s="63">
        <f>IF(Tabela135236[[#This Row],[2]]="M",Tabela135236[[#This Row],[5]]+Tabela135236[[#This Row],[7]],0)</f>
        <v>0</v>
      </c>
      <c r="R28" s="63">
        <f>IF(Tabela135236[[#This Row],[2]]="M",Tabela135236[[#This Row],[6]]+Tabela135236[[#This Row],[8]],0)</f>
        <v>0</v>
      </c>
      <c r="S28" s="63">
        <f>IF(Tabela135236[[#This Row],[2]]="Z",Tabela135236[[#This Row],[5]]+Tabela135236[[#This Row],[7]],0)</f>
        <v>0</v>
      </c>
      <c r="T28" s="64">
        <f>IF(Tabela135236[[#This Row],[2]]="Z",Tabela135236[[#This Row],[6]]+Tabela135236[[#This Row],[8]],0)</f>
        <v>0</v>
      </c>
      <c r="U28" s="80">
        <f>IF(Tabela135236[[#This Row],[2]]="DG",Tabela135236[[#This Row],[5]]+Tabela135236[[#This Row],[7]],0)</f>
        <v>0</v>
      </c>
      <c r="V28" s="112">
        <f>IF(Tabela135236[[#This Row],[2]]="DG",Tabela135236[[#This Row],[6]]+Tabela135236[[#This Row],[8]],0)</f>
        <v>0</v>
      </c>
    </row>
    <row r="29" spans="1:22" ht="20.100000000000001" customHeight="1">
      <c r="A29" s="22">
        <f t="shared" si="0"/>
        <v>21</v>
      </c>
      <c r="B29" s="74"/>
      <c r="C29" s="11"/>
      <c r="D29" s="11"/>
      <c r="E29" s="85"/>
      <c r="F29" s="85"/>
      <c r="G29" s="85"/>
      <c r="H29" s="85"/>
      <c r="I29" s="58"/>
      <c r="J29" s="132"/>
      <c r="K29" s="62">
        <f>IF(Tabela135236[[#This Row],[2]]="O",Tabela135236[[#This Row],[5]]+Tabela135236[[#This Row],[7]],0)</f>
        <v>0</v>
      </c>
      <c r="L29" s="63">
        <f>IF(Tabela135236[[#This Row],[2]]="O",Tabela135236[[#This Row],[6]]+Tabela135236[[#This Row],[8]],0)</f>
        <v>0</v>
      </c>
      <c r="M29" s="63">
        <f>IF(Tabela135236[[#This Row],[2]]="SSR",Tabela135236[[#This Row],[5]]+Tabela135236[[#This Row],[7]],0)</f>
        <v>0</v>
      </c>
      <c r="N29" s="63">
        <f>IF(Tabela135236[[#This Row],[2]]="SSR",Tabela135236[[#This Row],[6]]+Tabela135236[[#This Row],[8]],0)</f>
        <v>0</v>
      </c>
      <c r="O29" s="63">
        <f>IF(Tabela135236[[#This Row],[2]]="S",Tabela135236[[#This Row],[5]]+Tabela135236[[#This Row],[7]],0)</f>
        <v>0</v>
      </c>
      <c r="P29" s="63">
        <f>IF(Tabela135236[[#This Row],[2]]="S",Tabela135236[[#This Row],[6]]+Tabela135236[[#This Row],[8]],0)</f>
        <v>0</v>
      </c>
      <c r="Q29" s="63">
        <f>IF(Tabela135236[[#This Row],[2]]="M",Tabela135236[[#This Row],[5]]+Tabela135236[[#This Row],[7]],0)</f>
        <v>0</v>
      </c>
      <c r="R29" s="63">
        <f>IF(Tabela135236[[#This Row],[2]]="M",Tabela135236[[#This Row],[6]]+Tabela135236[[#This Row],[8]],0)</f>
        <v>0</v>
      </c>
      <c r="S29" s="63">
        <f>IF(Tabela135236[[#This Row],[2]]="Z",Tabela135236[[#This Row],[5]]+Tabela135236[[#This Row],[7]],0)</f>
        <v>0</v>
      </c>
      <c r="T29" s="64">
        <f>IF(Tabela135236[[#This Row],[2]]="Z",Tabela135236[[#This Row],[6]]+Tabela135236[[#This Row],[8]],0)</f>
        <v>0</v>
      </c>
      <c r="U29" s="80">
        <f>IF(Tabela135236[[#This Row],[2]]="DG",Tabela135236[[#This Row],[5]]+Tabela135236[[#This Row],[7]],0)</f>
        <v>0</v>
      </c>
      <c r="V29" s="112">
        <f>IF(Tabela135236[[#This Row],[2]]="DG",Tabela135236[[#This Row],[6]]+Tabela135236[[#This Row],[8]],0)</f>
        <v>0</v>
      </c>
    </row>
    <row r="30" spans="1:22" ht="20.100000000000001" customHeight="1">
      <c r="A30" s="22">
        <f t="shared" si="0"/>
        <v>22</v>
      </c>
      <c r="B30" s="74"/>
      <c r="C30" s="11"/>
      <c r="D30" s="11"/>
      <c r="E30" s="85"/>
      <c r="F30" s="85"/>
      <c r="G30" s="85"/>
      <c r="H30" s="85"/>
      <c r="I30" s="58"/>
      <c r="J30" s="132"/>
      <c r="K30" s="62">
        <f>IF(Tabela135236[[#This Row],[2]]="O",Tabela135236[[#This Row],[5]]+Tabela135236[[#This Row],[7]],0)</f>
        <v>0</v>
      </c>
      <c r="L30" s="63">
        <f>IF(Tabela135236[[#This Row],[2]]="O",Tabela135236[[#This Row],[6]]+Tabela135236[[#This Row],[8]],0)</f>
        <v>0</v>
      </c>
      <c r="M30" s="63">
        <f>IF(Tabela135236[[#This Row],[2]]="SSR",Tabela135236[[#This Row],[5]]+Tabela135236[[#This Row],[7]],0)</f>
        <v>0</v>
      </c>
      <c r="N30" s="63">
        <f>IF(Tabela135236[[#This Row],[2]]="SSR",Tabela135236[[#This Row],[6]]+Tabela135236[[#This Row],[8]],0)</f>
        <v>0</v>
      </c>
      <c r="O30" s="63">
        <f>IF(Tabela135236[[#This Row],[2]]="S",Tabela135236[[#This Row],[5]]+Tabela135236[[#This Row],[7]],0)</f>
        <v>0</v>
      </c>
      <c r="P30" s="63">
        <f>IF(Tabela135236[[#This Row],[2]]="S",Tabela135236[[#This Row],[6]]+Tabela135236[[#This Row],[8]],0)</f>
        <v>0</v>
      </c>
      <c r="Q30" s="63">
        <f>IF(Tabela135236[[#This Row],[2]]="M",Tabela135236[[#This Row],[5]]+Tabela135236[[#This Row],[7]],0)</f>
        <v>0</v>
      </c>
      <c r="R30" s="63">
        <f>IF(Tabela135236[[#This Row],[2]]="M",Tabela135236[[#This Row],[6]]+Tabela135236[[#This Row],[8]],0)</f>
        <v>0</v>
      </c>
      <c r="S30" s="63">
        <f>IF(Tabela135236[[#This Row],[2]]="Z",Tabela135236[[#This Row],[5]]+Tabela135236[[#This Row],[7]],0)</f>
        <v>0</v>
      </c>
      <c r="T30" s="64">
        <f>IF(Tabela135236[[#This Row],[2]]="Z",Tabela135236[[#This Row],[6]]+Tabela135236[[#This Row],[8]],0)</f>
        <v>0</v>
      </c>
      <c r="U30" s="80">
        <f>IF(Tabela135236[[#This Row],[2]]="DG",Tabela135236[[#This Row],[5]]+Tabela135236[[#This Row],[7]],0)</f>
        <v>0</v>
      </c>
      <c r="V30" s="112">
        <f>IF(Tabela135236[[#This Row],[2]]="DG",Tabela135236[[#This Row],[6]]+Tabela135236[[#This Row],[8]],0)</f>
        <v>0</v>
      </c>
    </row>
    <row r="31" spans="1:22" ht="20.100000000000001" customHeight="1">
      <c r="A31" s="22">
        <f t="shared" si="0"/>
        <v>23</v>
      </c>
      <c r="B31" s="74"/>
      <c r="C31" s="11"/>
      <c r="D31" s="11"/>
      <c r="E31" s="85"/>
      <c r="F31" s="85"/>
      <c r="G31" s="85"/>
      <c r="H31" s="85"/>
      <c r="I31" s="58"/>
      <c r="J31" s="132"/>
      <c r="K31" s="62">
        <f>IF(Tabela135236[[#This Row],[2]]="O",Tabela135236[[#This Row],[5]]+Tabela135236[[#This Row],[7]],0)</f>
        <v>0</v>
      </c>
      <c r="L31" s="63">
        <f>IF(Tabela135236[[#This Row],[2]]="O",Tabela135236[[#This Row],[6]]+Tabela135236[[#This Row],[8]],0)</f>
        <v>0</v>
      </c>
      <c r="M31" s="63">
        <f>IF(Tabela135236[[#This Row],[2]]="SSR",Tabela135236[[#This Row],[5]]+Tabela135236[[#This Row],[7]],0)</f>
        <v>0</v>
      </c>
      <c r="N31" s="63">
        <f>IF(Tabela135236[[#This Row],[2]]="SSR",Tabela135236[[#This Row],[6]]+Tabela135236[[#This Row],[8]],0)</f>
        <v>0</v>
      </c>
      <c r="O31" s="63">
        <f>IF(Tabela135236[[#This Row],[2]]="S",Tabela135236[[#This Row],[5]]+Tabela135236[[#This Row],[7]],0)</f>
        <v>0</v>
      </c>
      <c r="P31" s="63">
        <f>IF(Tabela135236[[#This Row],[2]]="S",Tabela135236[[#This Row],[6]]+Tabela135236[[#This Row],[8]],0)</f>
        <v>0</v>
      </c>
      <c r="Q31" s="63">
        <f>IF(Tabela135236[[#This Row],[2]]="M",Tabela135236[[#This Row],[5]]+Tabela135236[[#This Row],[7]],0)</f>
        <v>0</v>
      </c>
      <c r="R31" s="63">
        <f>IF(Tabela135236[[#This Row],[2]]="M",Tabela135236[[#This Row],[6]]+Tabela135236[[#This Row],[8]],0)</f>
        <v>0</v>
      </c>
      <c r="S31" s="63">
        <f>IF(Tabela135236[[#This Row],[2]]="Z",Tabela135236[[#This Row],[5]]+Tabela135236[[#This Row],[7]],0)</f>
        <v>0</v>
      </c>
      <c r="T31" s="64">
        <f>IF(Tabela135236[[#This Row],[2]]="Z",Tabela135236[[#This Row],[6]]+Tabela135236[[#This Row],[8]],0)</f>
        <v>0</v>
      </c>
      <c r="U31" s="80">
        <f>IF(Tabela135236[[#This Row],[2]]="DG",Tabela135236[[#This Row],[5]]+Tabela135236[[#This Row],[7]],0)</f>
        <v>0</v>
      </c>
      <c r="V31" s="112">
        <f>IF(Tabela135236[[#This Row],[2]]="DG",Tabela135236[[#This Row],[6]]+Tabela135236[[#This Row],[8]],0)</f>
        <v>0</v>
      </c>
    </row>
    <row r="32" spans="1:22" ht="20.100000000000001" customHeight="1">
      <c r="A32" s="22">
        <f t="shared" si="0"/>
        <v>24</v>
      </c>
      <c r="B32" s="74"/>
      <c r="C32" s="11"/>
      <c r="D32" s="11"/>
      <c r="E32" s="85"/>
      <c r="F32" s="85"/>
      <c r="G32" s="85"/>
      <c r="H32" s="85"/>
      <c r="I32" s="58"/>
      <c r="J32" s="132"/>
      <c r="K32" s="62">
        <f>IF(Tabela135236[[#This Row],[2]]="O",Tabela135236[[#This Row],[5]]+Tabela135236[[#This Row],[7]],0)</f>
        <v>0</v>
      </c>
      <c r="L32" s="63">
        <f>IF(Tabela135236[[#This Row],[2]]="O",Tabela135236[[#This Row],[6]]+Tabela135236[[#This Row],[8]],0)</f>
        <v>0</v>
      </c>
      <c r="M32" s="63">
        <f>IF(Tabela135236[[#This Row],[2]]="SSR",Tabela135236[[#This Row],[5]]+Tabela135236[[#This Row],[7]],0)</f>
        <v>0</v>
      </c>
      <c r="N32" s="63">
        <f>IF(Tabela135236[[#This Row],[2]]="SSR",Tabela135236[[#This Row],[6]]+Tabela135236[[#This Row],[8]],0)</f>
        <v>0</v>
      </c>
      <c r="O32" s="63">
        <f>IF(Tabela135236[[#This Row],[2]]="S",Tabela135236[[#This Row],[5]]+Tabela135236[[#This Row],[7]],0)</f>
        <v>0</v>
      </c>
      <c r="P32" s="63">
        <f>IF(Tabela135236[[#This Row],[2]]="S",Tabela135236[[#This Row],[6]]+Tabela135236[[#This Row],[8]],0)</f>
        <v>0</v>
      </c>
      <c r="Q32" s="63">
        <f>IF(Tabela135236[[#This Row],[2]]="M",Tabela135236[[#This Row],[5]]+Tabela135236[[#This Row],[7]],0)</f>
        <v>0</v>
      </c>
      <c r="R32" s="63">
        <f>IF(Tabela135236[[#This Row],[2]]="M",Tabela135236[[#This Row],[6]]+Tabela135236[[#This Row],[8]],0)</f>
        <v>0</v>
      </c>
      <c r="S32" s="63">
        <f>IF(Tabela135236[[#This Row],[2]]="Z",Tabela135236[[#This Row],[5]]+Tabela135236[[#This Row],[7]],0)</f>
        <v>0</v>
      </c>
      <c r="T32" s="64">
        <f>IF(Tabela135236[[#This Row],[2]]="Z",Tabela135236[[#This Row],[6]]+Tabela135236[[#This Row],[8]],0)</f>
        <v>0</v>
      </c>
      <c r="U32" s="80">
        <f>IF(Tabela135236[[#This Row],[2]]="DG",Tabela135236[[#This Row],[5]]+Tabela135236[[#This Row],[7]],0)</f>
        <v>0</v>
      </c>
      <c r="V32" s="112">
        <f>IF(Tabela135236[[#This Row],[2]]="DG",Tabela135236[[#This Row],[6]]+Tabela135236[[#This Row],[8]],0)</f>
        <v>0</v>
      </c>
    </row>
    <row r="33" spans="1:22" ht="20.100000000000001" customHeight="1" thickBot="1">
      <c r="A33" s="22">
        <v>25</v>
      </c>
      <c r="B33" s="101"/>
      <c r="C33" s="11"/>
      <c r="D33" s="11"/>
      <c r="E33" s="23"/>
      <c r="F33" s="23"/>
      <c r="G33" s="23"/>
      <c r="H33" s="23"/>
      <c r="I33" s="58"/>
      <c r="J33" s="132"/>
      <c r="K33" s="68">
        <f>IF(Tabela135236[[#This Row],[2]]="O",Tabela135236[[#This Row],[5]]+Tabela135236[[#This Row],[7]],0)</f>
        <v>0</v>
      </c>
      <c r="L33" s="69">
        <f>IF(Tabela135236[[#This Row],[2]]="O",Tabela135236[[#This Row],[6]]+Tabela135236[[#This Row],[8]],0)</f>
        <v>0</v>
      </c>
      <c r="M33" s="69">
        <f>IF(Tabela135236[[#This Row],[2]]="SSR",Tabela135236[[#This Row],[5]]+Tabela135236[[#This Row],[7]],0)</f>
        <v>0</v>
      </c>
      <c r="N33" s="69">
        <f>IF(Tabela135236[[#This Row],[2]]="SSR",Tabela135236[[#This Row],[6]]+Tabela135236[[#This Row],[8]],0)</f>
        <v>0</v>
      </c>
      <c r="O33" s="69">
        <f>IF(Tabela135236[[#This Row],[2]]="S",Tabela135236[[#This Row],[5]]+Tabela135236[[#This Row],[7]],0)</f>
        <v>0</v>
      </c>
      <c r="P33" s="69">
        <f>IF(Tabela135236[[#This Row],[2]]="S",Tabela135236[[#This Row],[6]]+Tabela135236[[#This Row],[8]],0)</f>
        <v>0</v>
      </c>
      <c r="Q33" s="69">
        <f>IF(Tabela135236[[#This Row],[2]]="M",Tabela135236[[#This Row],[5]]+Tabela135236[[#This Row],[7]],0)</f>
        <v>0</v>
      </c>
      <c r="R33" s="69">
        <f>IF(Tabela135236[[#This Row],[2]]="M",Tabela135236[[#This Row],[6]]+Tabela135236[[#This Row],[8]],0)</f>
        <v>0</v>
      </c>
      <c r="S33" s="69">
        <f>IF(Tabela135236[[#This Row],[2]]="Z",Tabela135236[[#This Row],[5]]+Tabela135236[[#This Row],[7]],0)</f>
        <v>0</v>
      </c>
      <c r="T33" s="70">
        <f>IF(Tabela135236[[#This Row],[2]]="Z",Tabela135236[[#This Row],[6]]+Tabela135236[[#This Row],[8]],0)</f>
        <v>0</v>
      </c>
      <c r="U33" s="120">
        <f>IF(Tabela135236[[#This Row],[2]]="DG",Tabela135236[[#This Row],[5]]+Tabela135236[[#This Row],[7]],0)</f>
        <v>0</v>
      </c>
      <c r="V33" s="122">
        <f>IF(Tabela135236[[#This Row],[2]]="DG",Tabela135236[[#This Row],[6]]+Tabela135236[[#This Row],[8]],0)</f>
        <v>0</v>
      </c>
    </row>
    <row r="34" spans="1:22" ht="20.100000000000001" customHeight="1" thickBot="1">
      <c r="A34" s="14"/>
      <c r="B34" s="99"/>
      <c r="C34" s="16"/>
      <c r="D34" s="41" t="s">
        <v>19</v>
      </c>
      <c r="E34" s="43">
        <f>SUBTOTAL(109,Tabela135236[5])</f>
        <v>0</v>
      </c>
      <c r="F34" s="43">
        <f>SUBTOTAL(109,Tabela135236[6])</f>
        <v>0</v>
      </c>
      <c r="G34" s="43">
        <f>SUBTOTAL(109,Tabela135236[7])</f>
        <v>0</v>
      </c>
      <c r="H34" s="43">
        <f>SUBTOTAL(109,Tabela135236[8])</f>
        <v>0</v>
      </c>
      <c r="I34" s="45" t="s">
        <v>38</v>
      </c>
      <c r="J34" s="60">
        <f ca="1">SUMIF(I9:J33,"p",J9:J33)</f>
        <v>0</v>
      </c>
      <c r="K34" s="136">
        <f t="shared" ref="K34:V34" si="1">SUM(K9:K33)</f>
        <v>0</v>
      </c>
      <c r="L34" s="136">
        <f t="shared" si="1"/>
        <v>0</v>
      </c>
      <c r="M34" s="136">
        <f t="shared" si="1"/>
        <v>0</v>
      </c>
      <c r="N34" s="136">
        <f t="shared" si="1"/>
        <v>0</v>
      </c>
      <c r="O34" s="136">
        <f t="shared" si="1"/>
        <v>0</v>
      </c>
      <c r="P34" s="114">
        <f t="shared" si="1"/>
        <v>0</v>
      </c>
      <c r="Q34" s="114">
        <f t="shared" si="1"/>
        <v>0</v>
      </c>
      <c r="R34" s="113">
        <f t="shared" si="1"/>
        <v>0</v>
      </c>
      <c r="S34" s="114">
        <f t="shared" si="1"/>
        <v>0</v>
      </c>
      <c r="T34" s="113">
        <f t="shared" si="1"/>
        <v>0</v>
      </c>
      <c r="U34" s="114">
        <f t="shared" si="1"/>
        <v>0</v>
      </c>
      <c r="V34" s="113">
        <f t="shared" si="1"/>
        <v>0</v>
      </c>
    </row>
    <row r="35" spans="1:22" ht="20.100000000000001" customHeight="1">
      <c r="C35" s="15"/>
      <c r="D35" s="42" t="s">
        <v>20</v>
      </c>
      <c r="E35" s="187">
        <f>E34-F34+E5</f>
        <v>0</v>
      </c>
      <c r="F35" s="187"/>
      <c r="G35" s="187">
        <f>G34-H34+G5</f>
        <v>0</v>
      </c>
      <c r="H35" s="187"/>
      <c r="I35" s="46" t="s">
        <v>39</v>
      </c>
      <c r="J35" s="134">
        <f ca="1">SUMIF(I9:J33,"z",J9:J33)</f>
        <v>0</v>
      </c>
      <c r="K35" s="225" t="s">
        <v>104</v>
      </c>
      <c r="L35" s="226"/>
      <c r="M35" s="227"/>
      <c r="N35" s="137" t="s">
        <v>5</v>
      </c>
      <c r="O35" s="139">
        <f>K34+M34+O34+Q34+S34</f>
        <v>0</v>
      </c>
    </row>
    <row r="36" spans="1:22" ht="20.100000000000001" customHeight="1" thickBot="1">
      <c r="C36" s="12"/>
      <c r="D36" s="47" t="s">
        <v>10</v>
      </c>
      <c r="E36" s="190">
        <f>G35+E35</f>
        <v>0</v>
      </c>
      <c r="F36" s="190"/>
      <c r="G36" s="190"/>
      <c r="H36" s="190"/>
      <c r="I36" s="126" t="s">
        <v>40</v>
      </c>
      <c r="J36" s="135">
        <f ca="1">J34-D3-J35+I5</f>
        <v>0</v>
      </c>
      <c r="K36" s="228"/>
      <c r="L36" s="229"/>
      <c r="M36" s="230"/>
      <c r="N36" s="138" t="s">
        <v>1</v>
      </c>
      <c r="O36" s="140">
        <f>L34+N34+P34+R34+T34</f>
        <v>0</v>
      </c>
    </row>
    <row r="37" spans="1:22" ht="15">
      <c r="C37" s="5" t="str">
        <f>IF(D37=0,"Rozliczono całkowicie",IF(D37&gt;0,"NADPŁATA","NIEDOPŁATA"))</f>
        <v>Rozliczono całkowicie</v>
      </c>
      <c r="D37" s="4">
        <f>(G10+(F11+H11)-D3+D5)</f>
        <v>0</v>
      </c>
      <c r="I37" s="3"/>
    </row>
    <row r="38" spans="1:22">
      <c r="C38" s="6" t="str">
        <f>IF(E10+G10=D3-(E9+G9),"Odpis procentowy na dobro koła wprowadzono poprawnie","Odpis procentowy na dobro koła wprowadzono błędnie")</f>
        <v>Odpis procentowy na dobro koła wprowadzono poprawnie</v>
      </c>
      <c r="D38" s="7"/>
      <c r="I38" s="3"/>
    </row>
    <row r="39" spans="1:22">
      <c r="C39" s="8" t="str">
        <f>IF(AND(ISNUMBER(E5),ISNUMBER(G5)),"Wprowadzono poprzedni okres poprawnie","UWAGA !!! Nie wprowadzono poprzedniego okresu w kasie lub banku")</f>
        <v>Wprowadzono poprzedni okres poprawnie</v>
      </c>
      <c r="D39" s="9"/>
      <c r="I39" s="3"/>
    </row>
    <row r="40" spans="1:22">
      <c r="C40" s="14" t="s">
        <v>6</v>
      </c>
      <c r="D40" s="2"/>
    </row>
    <row r="41" spans="1:22">
      <c r="D41" t="s">
        <v>21</v>
      </c>
      <c r="G41" t="s">
        <v>41</v>
      </c>
      <c r="J41" t="s">
        <v>42</v>
      </c>
    </row>
    <row r="42" spans="1:22">
      <c r="C42" s="13" t="s">
        <v>9</v>
      </c>
      <c r="D42" s="13"/>
    </row>
    <row r="43" spans="1:22">
      <c r="A43" s="13"/>
      <c r="B43" s="100"/>
      <c r="C43" s="13"/>
      <c r="D43" s="13"/>
    </row>
    <row r="44" spans="1:22">
      <c r="A44" s="13"/>
      <c r="B44" s="100"/>
      <c r="C44" s="13"/>
      <c r="D44" s="13"/>
    </row>
    <row r="47" spans="1:22">
      <c r="J47" s="108"/>
    </row>
    <row r="51" spans="9:11">
      <c r="I51" s="109"/>
      <c r="K51" s="109"/>
    </row>
  </sheetData>
  <sheetProtection algorithmName="SHA-512" hashValue="bJz8FYWy9v8+wr/U553l4cFkW1Hjbo1NOFE/+AhNPB+u8HyiKfPUGLjFRBQme/zyOvLRfVIzUO0+ptkxYbcmPQ==" saltValue="/UrVTmnsYQ8NLgEOuUGACQ==" spinCount="100000" sheet="1" objects="1" scenarios="1"/>
  <mergeCells count="28">
    <mergeCell ref="D1:H1"/>
    <mergeCell ref="D2:H2"/>
    <mergeCell ref="A3:A4"/>
    <mergeCell ref="C3:C4"/>
    <mergeCell ref="D3:D4"/>
    <mergeCell ref="E3:H4"/>
    <mergeCell ref="A6:A7"/>
    <mergeCell ref="C6:C7"/>
    <mergeCell ref="D6:D7"/>
    <mergeCell ref="E6:F6"/>
    <mergeCell ref="G6:H6"/>
    <mergeCell ref="B6:B7"/>
    <mergeCell ref="I8:J8"/>
    <mergeCell ref="E35:F35"/>
    <mergeCell ref="G35:H35"/>
    <mergeCell ref="E36:H36"/>
    <mergeCell ref="I3:J4"/>
    <mergeCell ref="E5:F5"/>
    <mergeCell ref="G5:H5"/>
    <mergeCell ref="I5:J6"/>
    <mergeCell ref="S6:T6"/>
    <mergeCell ref="U6:V6"/>
    <mergeCell ref="K3:V5"/>
    <mergeCell ref="K35:M36"/>
    <mergeCell ref="K6:L6"/>
    <mergeCell ref="M6:N6"/>
    <mergeCell ref="O6:P6"/>
    <mergeCell ref="Q6:R6"/>
  </mergeCells>
  <conditionalFormatting sqref="C37:C38">
    <cfRule type="containsText" dxfId="159" priority="8" operator="containsText" text="NIEDOPŁATA">
      <formula>NOT(ISERROR(SEARCH("NIEDOPŁATA",C37)))</formula>
    </cfRule>
    <cfRule type="containsText" dxfId="158" priority="9" operator="containsText" text="NADPŁATA">
      <formula>NOT(ISERROR(SEARCH("NADPŁATA",C37)))</formula>
    </cfRule>
    <cfRule type="containsText" dxfId="157" priority="10" operator="containsText" text="Rozliczono całkowicie">
      <formula>NOT(ISERROR(SEARCH("Rozliczono całkowicie",C37)))</formula>
    </cfRule>
    <cfRule type="containsText" dxfId="156" priority="11" operator="containsText" text="UWAGA">
      <formula>NOT(ISERROR(SEARCH("UWAGA",C37)))</formula>
    </cfRule>
    <cfRule type="containsText" dxfId="155" priority="12" operator="containsText" text="UWAGA">
      <formula>NOT(ISERROR(SEARCH("UWAGA",C37)))</formula>
    </cfRule>
  </conditionalFormatting>
  <conditionalFormatting sqref="C39 C42">
    <cfRule type="containsText" dxfId="154" priority="20" operator="containsText" text="Wprowadzono poprzedni okres poprawnie">
      <formula>NOT(ISERROR(SEARCH("Wprowadzono poprzedni okres poprawnie",C39)))</formula>
    </cfRule>
  </conditionalFormatting>
  <conditionalFormatting sqref="C38:D38">
    <cfRule type="containsText" dxfId="153" priority="6" operator="containsText" text="Odpis procentowy na dobro koła wprowadzono błędnie">
      <formula>NOT(ISERROR(SEARCH("Odpis procentowy na dobro koła wprowadzono błędnie",C38)))</formula>
    </cfRule>
    <cfRule type="containsText" dxfId="152" priority="7" operator="containsText" text="Odpis procentowy na dobro koła wprowadzono poprawnie">
      <formula>NOT(ISERROR(SEARCH("Odpis procentowy na dobro koła wprowadzono poprawnie",C38)))</formula>
    </cfRule>
  </conditionalFormatting>
  <conditionalFormatting sqref="D37">
    <cfRule type="cellIs" dxfId="151" priority="1" operator="greaterThan">
      <formula>0</formula>
    </cfRule>
    <cfRule type="cellIs" dxfId="150" priority="2" operator="lessThan">
      <formula>0</formula>
    </cfRule>
    <cfRule type="cellIs" dxfId="149" priority="3" operator="equal">
      <formula>0</formula>
    </cfRule>
    <cfRule type="containsText" dxfId="148" priority="4" operator="containsText" text="UWAGA">
      <formula>NOT(ISERROR(SEARCH("UWAGA",D37)))</formula>
    </cfRule>
    <cfRule type="containsText" dxfId="147" priority="5" operator="containsText" text="UWAGA">
      <formula>NOT(ISERROR(SEARCH("UWAGA",D37)))</formula>
    </cfRule>
  </conditionalFormatting>
  <conditionalFormatting sqref="D38 C39:D39 C42">
    <cfRule type="containsText" dxfId="146" priority="24" operator="containsText" text="UWAGA">
      <formula>NOT(ISERROR(SEARCH("UWAGA",C38)))</formula>
    </cfRule>
  </conditionalFormatting>
  <conditionalFormatting sqref="D38:D39">
    <cfRule type="cellIs" dxfId="145" priority="21" operator="greaterThan">
      <formula>0</formula>
    </cfRule>
    <cfRule type="cellIs" dxfId="144" priority="22" operator="lessThan">
      <formula>0</formula>
    </cfRule>
    <cfRule type="cellIs" dxfId="143" priority="23" operator="equal">
      <formula>0</formula>
    </cfRule>
    <cfRule type="containsText" dxfId="142" priority="25" operator="containsText" text="UWAGA">
      <formula>NOT(ISERROR(SEARCH("UWAGA",D38)))</formula>
    </cfRule>
  </conditionalFormatting>
  <conditionalFormatting sqref="D39">
    <cfRule type="containsText" dxfId="141" priority="13" operator="containsText" text="UWAGA !!! Nie wprowadzono poprzedniego okresu w kasie lub banku">
      <formula>NOT(ISERROR(SEARCH("UWAGA !!! Nie wprowadzono poprzedniego okresu w kasie lub banku",D39)))</formula>
    </cfRule>
  </conditionalFormatting>
  <conditionalFormatting sqref="D39:D40">
    <cfRule type="containsText" dxfId="140" priority="14" operator="containsText" text="Wprowadzono poprzedni okres poprawnie">
      <formula>NOT(ISERROR(SEARCH("Wprowadzono poprzedni okres poprawnie",D39)))</formula>
    </cfRule>
  </conditionalFormatting>
  <printOptions horizontalCentered="1" verticalCentered="1"/>
  <pageMargins left="0.59055118110236215" right="0.15748031496062992" top="0.31496062992125984" bottom="0.31496062992125984" header="0.31496062992125984" footer="0.31496062992125984"/>
  <pageSetup paperSize="9" scale="67" fitToHeight="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44"/>
  <sheetViews>
    <sheetView zoomScale="70" zoomScaleNormal="70" zoomScaleSheetLayoutView="78" workbookViewId="0">
      <selection activeCell="C12" sqref="C12"/>
    </sheetView>
  </sheetViews>
  <sheetFormatPr defaultRowHeight="14.25"/>
  <cols>
    <col min="1" max="1" width="3.75" customWidth="1"/>
    <col min="2" max="2" width="3.75" style="92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customWidth="1"/>
    <col min="11" max="22" width="12.125" customWidth="1"/>
  </cols>
  <sheetData>
    <row r="1" spans="1:22" ht="20.100000000000001" customHeight="1">
      <c r="D1" s="223" t="s">
        <v>29</v>
      </c>
      <c r="E1" s="223"/>
      <c r="F1" s="223"/>
      <c r="G1" s="223"/>
      <c r="H1" s="223"/>
    </row>
    <row r="2" spans="1:22" ht="20.100000000000001" customHeight="1" thickBot="1">
      <c r="C2" s="3" t="s">
        <v>0</v>
      </c>
      <c r="D2" s="224" t="s">
        <v>68</v>
      </c>
      <c r="E2" s="224"/>
      <c r="F2" s="224"/>
      <c r="G2" s="224"/>
      <c r="H2" s="224"/>
    </row>
    <row r="3" spans="1:22" ht="15.75" customHeight="1">
      <c r="A3" s="201"/>
      <c r="B3" s="93"/>
      <c r="C3" s="203" t="s">
        <v>67</v>
      </c>
      <c r="D3" s="205"/>
      <c r="E3" s="172" t="s">
        <v>7</v>
      </c>
      <c r="F3" s="173"/>
      <c r="G3" s="173"/>
      <c r="H3" s="174"/>
      <c r="I3" s="213" t="s">
        <v>36</v>
      </c>
      <c r="J3" s="214"/>
      <c r="K3" s="172" t="s">
        <v>52</v>
      </c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4"/>
    </row>
    <row r="4" spans="1:22" ht="20.100000000000001" customHeight="1" thickBot="1">
      <c r="A4" s="202"/>
      <c r="B4" s="94"/>
      <c r="C4" s="204"/>
      <c r="D4" s="206"/>
      <c r="E4" s="178"/>
      <c r="F4" s="179"/>
      <c r="G4" s="179"/>
      <c r="H4" s="180"/>
      <c r="I4" s="215"/>
      <c r="J4" s="216"/>
      <c r="K4" s="175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7"/>
    </row>
    <row r="5" spans="1:22" ht="24.95" customHeight="1" thickBot="1">
      <c r="A5" s="29"/>
      <c r="B5" s="95"/>
      <c r="C5" s="32" t="s">
        <v>59</v>
      </c>
      <c r="D5" s="61">
        <f>maj!D37</f>
        <v>0</v>
      </c>
      <c r="E5" s="234">
        <f>maj!E35</f>
        <v>0</v>
      </c>
      <c r="F5" s="235"/>
      <c r="G5" s="232">
        <f>maj!G35</f>
        <v>0</v>
      </c>
      <c r="H5" s="233"/>
      <c r="I5" s="236">
        <f ca="1">maj!J36</f>
        <v>0</v>
      </c>
      <c r="J5" s="237"/>
      <c r="K5" s="178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80"/>
    </row>
    <row r="6" spans="1:22" ht="24.95" customHeight="1">
      <c r="A6" s="192" t="s">
        <v>4</v>
      </c>
      <c r="B6" s="199" t="s">
        <v>86</v>
      </c>
      <c r="C6" s="194" t="s">
        <v>22</v>
      </c>
      <c r="D6" s="196" t="s">
        <v>11</v>
      </c>
      <c r="E6" s="185" t="s">
        <v>2</v>
      </c>
      <c r="F6" s="186"/>
      <c r="G6" s="185" t="s">
        <v>3</v>
      </c>
      <c r="H6" s="186"/>
      <c r="I6" s="238"/>
      <c r="J6" s="239"/>
      <c r="K6" s="185" t="s">
        <v>81</v>
      </c>
      <c r="L6" s="186"/>
      <c r="M6" s="185" t="s">
        <v>82</v>
      </c>
      <c r="N6" s="186"/>
      <c r="O6" s="185" t="s">
        <v>83</v>
      </c>
      <c r="P6" s="186"/>
      <c r="Q6" s="185" t="s">
        <v>84</v>
      </c>
      <c r="R6" s="186"/>
      <c r="S6" s="185" t="s">
        <v>85</v>
      </c>
      <c r="T6" s="186"/>
      <c r="U6" s="185" t="s">
        <v>103</v>
      </c>
      <c r="V6" s="186"/>
    </row>
    <row r="7" spans="1:22" ht="24.95" customHeight="1" thickBot="1">
      <c r="A7" s="193"/>
      <c r="B7" s="200"/>
      <c r="C7" s="195"/>
      <c r="D7" s="197"/>
      <c r="E7" s="26" t="s">
        <v>5</v>
      </c>
      <c r="F7" s="27" t="s">
        <v>1</v>
      </c>
      <c r="G7" s="26" t="s">
        <v>5</v>
      </c>
      <c r="H7" s="27" t="s">
        <v>1</v>
      </c>
      <c r="I7" s="50" t="s">
        <v>43</v>
      </c>
      <c r="J7" s="51" t="s">
        <v>37</v>
      </c>
      <c r="K7" s="115" t="s">
        <v>5</v>
      </c>
      <c r="L7" s="116" t="s">
        <v>1</v>
      </c>
      <c r="M7" s="115" t="s">
        <v>5</v>
      </c>
      <c r="N7" s="116" t="s">
        <v>1</v>
      </c>
      <c r="O7" s="115" t="s">
        <v>5</v>
      </c>
      <c r="P7" s="116" t="s">
        <v>1</v>
      </c>
      <c r="Q7" s="115" t="s">
        <v>5</v>
      </c>
      <c r="R7" s="116" t="s">
        <v>1</v>
      </c>
      <c r="S7" s="115" t="s">
        <v>5</v>
      </c>
      <c r="T7" s="116" t="s">
        <v>1</v>
      </c>
      <c r="U7" s="115" t="s">
        <v>5</v>
      </c>
      <c r="V7" s="116" t="s">
        <v>1</v>
      </c>
    </row>
    <row r="8" spans="1:22" ht="20.100000000000001" customHeight="1" thickBot="1">
      <c r="A8" s="24" t="s">
        <v>12</v>
      </c>
      <c r="B8" s="133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217" t="s">
        <v>46</v>
      </c>
      <c r="J8" s="218"/>
      <c r="K8" s="117" t="s">
        <v>53</v>
      </c>
      <c r="L8" s="118" t="s">
        <v>54</v>
      </c>
      <c r="M8" s="118" t="s">
        <v>44</v>
      </c>
      <c r="N8" s="118" t="s">
        <v>47</v>
      </c>
      <c r="O8" s="118" t="s">
        <v>48</v>
      </c>
      <c r="P8" s="118" t="s">
        <v>49</v>
      </c>
      <c r="Q8" s="118" t="s">
        <v>50</v>
      </c>
      <c r="R8" s="118" t="s">
        <v>51</v>
      </c>
      <c r="S8" s="118" t="s">
        <v>50</v>
      </c>
      <c r="T8" s="119" t="s">
        <v>51</v>
      </c>
      <c r="U8" s="118" t="s">
        <v>50</v>
      </c>
      <c r="V8" s="119" t="s">
        <v>51</v>
      </c>
    </row>
    <row r="9" spans="1:22" s="1" customFormat="1" ht="20.100000000000001" customHeight="1">
      <c r="A9" s="18">
        <v>1</v>
      </c>
      <c r="B9" s="160"/>
      <c r="C9" s="10" t="s">
        <v>57</v>
      </c>
      <c r="D9" s="10"/>
      <c r="E9" s="19">
        <f>IF(E10&gt;0,D3-E10,0)</f>
        <v>0</v>
      </c>
      <c r="F9" s="19"/>
      <c r="G9" s="20">
        <f>IF(G10&gt;=0,D3-G10,0)</f>
        <v>0</v>
      </c>
      <c r="H9" s="19"/>
      <c r="I9" s="54"/>
      <c r="J9" s="130"/>
      <c r="K9" s="80">
        <f>IF(Tabela1352367[[#This Row],[2]]="O",Tabela1352367[[#This Row],[5]]+Tabela1352367[[#This Row],[7]],0)</f>
        <v>0</v>
      </c>
      <c r="L9" s="111">
        <f>IF(Tabela1352367[[#This Row],[2]]="O",Tabela1352367[[#This Row],[6]]+Tabela1352367[[#This Row],[8]],0)</f>
        <v>0</v>
      </c>
      <c r="M9" s="111">
        <f>IF(Tabela1352367[[#This Row],[2]]="SSR",Tabela1352367[[#This Row],[5]]+Tabela1352367[[#This Row],[7]],0)</f>
        <v>0</v>
      </c>
      <c r="N9" s="111">
        <f>IF(Tabela1352367[[#This Row],[2]]="SSR",Tabela1352367[[#This Row],[6]]+Tabela1352367[[#This Row],[8]],0)</f>
        <v>0</v>
      </c>
      <c r="O9" s="111">
        <f>IF(Tabela1352367[[#This Row],[2]]="S",Tabela1352367[[#This Row],[5]]+Tabela1352367[[#This Row],[7]],0)</f>
        <v>0</v>
      </c>
      <c r="P9" s="111">
        <f>IF(Tabela1352367[[#This Row],[2]]="S",Tabela1352367[[#This Row],[6]]+Tabela1352367[[#This Row],[8]],0)</f>
        <v>0</v>
      </c>
      <c r="Q9" s="111">
        <f>IF(Tabela1352367[[#This Row],[2]]="M",Tabela1352367[[#This Row],[5]]+Tabela1352367[[#This Row],[7]],0)</f>
        <v>0</v>
      </c>
      <c r="R9" s="111">
        <f>IF(Tabela1352367[[#This Row],[2]]="M",Tabela1352367[[#This Row],[6]]+Tabela1352367[[#This Row],[8]],0)</f>
        <v>0</v>
      </c>
      <c r="S9" s="111">
        <f>IF(Tabela1352367[[#This Row],[2]]="Z",Tabela1352367[[#This Row],[5]]+Tabela1352367[[#This Row],[7]],0)</f>
        <v>0</v>
      </c>
      <c r="T9" s="112">
        <f>IF(Tabela1352367[[#This Row],[2]]="Z",Tabela1352367[[#This Row],[6]]+Tabela1352367[[#This Row],[8]],0)</f>
        <v>0</v>
      </c>
      <c r="U9" s="65">
        <f>IF(Tabela1352367[[#This Row],[2]]="DG",Tabela1352367[[#This Row],[5]]+Tabela1352367[[#This Row],[7]],0)</f>
        <v>0</v>
      </c>
      <c r="V9" s="67">
        <f>IF(Tabela1352367[[#This Row],[2]]="DG",Tabela1352367[[#This Row],[6]]+Tabela1352367[[#This Row],[8]],0)</f>
        <v>0</v>
      </c>
    </row>
    <row r="10" spans="1:22" s="1" customFormat="1" ht="20.100000000000001" customHeight="1">
      <c r="A10" s="18">
        <f t="shared" ref="A10:A32" si="0">A9+1</f>
        <v>2</v>
      </c>
      <c r="B10" s="97"/>
      <c r="C10" s="10" t="s">
        <v>8</v>
      </c>
      <c r="D10" s="10"/>
      <c r="E10" s="28"/>
      <c r="F10" s="21"/>
      <c r="G10" s="17"/>
      <c r="H10" s="21"/>
      <c r="I10" s="56"/>
      <c r="J10" s="131"/>
      <c r="K10" s="62">
        <f>IF(Tabela1352367[[#This Row],[2]]="O",Tabela1352367[[#This Row],[5]]+Tabela1352367[[#This Row],[7]],0)</f>
        <v>0</v>
      </c>
      <c r="L10" s="63">
        <f>IF(Tabela1352367[[#This Row],[2]]="O",Tabela1352367[[#This Row],[6]]+Tabela1352367[[#This Row],[8]],0)</f>
        <v>0</v>
      </c>
      <c r="M10" s="63">
        <f>IF(Tabela1352367[[#This Row],[2]]="SSR",Tabela1352367[[#This Row],[5]]+Tabela1352367[[#This Row],[7]],0)</f>
        <v>0</v>
      </c>
      <c r="N10" s="63">
        <f>IF(Tabela1352367[[#This Row],[2]]="SSR",Tabela1352367[[#This Row],[6]]+Tabela1352367[[#This Row],[8]],0)</f>
        <v>0</v>
      </c>
      <c r="O10" s="63">
        <f>IF(Tabela1352367[[#This Row],[2]]="S",Tabela1352367[[#This Row],[5]]+Tabela1352367[[#This Row],[7]],0)</f>
        <v>0</v>
      </c>
      <c r="P10" s="63">
        <f>IF(Tabela1352367[[#This Row],[2]]="S",Tabela1352367[[#This Row],[6]]+Tabela1352367[[#This Row],[8]],0)</f>
        <v>0</v>
      </c>
      <c r="Q10" s="63">
        <f>IF(Tabela1352367[[#This Row],[2]]="M",Tabela1352367[[#This Row],[5]]+Tabela1352367[[#This Row],[7]],0)</f>
        <v>0</v>
      </c>
      <c r="R10" s="63">
        <f>IF(Tabela1352367[[#This Row],[2]]="M",Tabela1352367[[#This Row],[6]]+Tabela1352367[[#This Row],[8]],0)</f>
        <v>0</v>
      </c>
      <c r="S10" s="63">
        <f>IF(Tabela1352367[[#This Row],[2]]="Z",Tabela1352367[[#This Row],[5]]+Tabela1352367[[#This Row],[7]],0)</f>
        <v>0</v>
      </c>
      <c r="T10" s="64">
        <f>IF(Tabela1352367[[#This Row],[2]]="Z",Tabela1352367[[#This Row],[6]]+Tabela1352367[[#This Row],[8]],0)</f>
        <v>0</v>
      </c>
      <c r="U10" s="80">
        <f>IF(Tabela1352367[[#This Row],[2]]="DG",Tabela1352367[[#This Row],[5]]+Tabela1352367[[#This Row],[7]],0)</f>
        <v>0</v>
      </c>
      <c r="V10" s="112">
        <f>IF(Tabela1352367[[#This Row],[2]]="DG",Tabela1352367[[#This Row],[6]]+Tabela1352367[[#This Row],[8]],0)</f>
        <v>0</v>
      </c>
    </row>
    <row r="11" spans="1:22" s="1" customFormat="1" ht="20.100000000000001" customHeight="1">
      <c r="A11" s="18">
        <f t="shared" si="0"/>
        <v>3</v>
      </c>
      <c r="B11" s="160"/>
      <c r="C11" s="10" t="s">
        <v>23</v>
      </c>
      <c r="D11" s="11"/>
      <c r="E11" s="21"/>
      <c r="F11" s="17"/>
      <c r="G11" s="21"/>
      <c r="H11" s="17"/>
      <c r="I11" s="56"/>
      <c r="J11" s="131"/>
      <c r="K11" s="62">
        <f>IF(Tabela1352367[[#This Row],[2]]="O",Tabela1352367[[#This Row],[5]]+Tabela1352367[[#This Row],[7]],0)</f>
        <v>0</v>
      </c>
      <c r="L11" s="63">
        <f>IF(Tabela1352367[[#This Row],[2]]="O",Tabela1352367[[#This Row],[6]]+Tabela1352367[[#This Row],[8]],0)</f>
        <v>0</v>
      </c>
      <c r="M11" s="63">
        <f>IF(Tabela1352367[[#This Row],[2]]="SSR",Tabela1352367[[#This Row],[5]]+Tabela1352367[[#This Row],[7]],0)</f>
        <v>0</v>
      </c>
      <c r="N11" s="63">
        <f>IF(Tabela1352367[[#This Row],[2]]="SSR",Tabela1352367[[#This Row],[6]]+Tabela1352367[[#This Row],[8]],0)</f>
        <v>0</v>
      </c>
      <c r="O11" s="63">
        <f>IF(Tabela1352367[[#This Row],[2]]="S",Tabela1352367[[#This Row],[5]]+Tabela1352367[[#This Row],[7]],0)</f>
        <v>0</v>
      </c>
      <c r="P11" s="63">
        <f>IF(Tabela1352367[[#This Row],[2]]="S",Tabela1352367[[#This Row],[6]]+Tabela1352367[[#This Row],[8]],0)</f>
        <v>0</v>
      </c>
      <c r="Q11" s="63">
        <f>IF(Tabela1352367[[#This Row],[2]]="M",Tabela1352367[[#This Row],[5]]+Tabela1352367[[#This Row],[7]],0)</f>
        <v>0</v>
      </c>
      <c r="R11" s="63">
        <f>IF(Tabela1352367[[#This Row],[2]]="M",Tabela1352367[[#This Row],[6]]+Tabela1352367[[#This Row],[8]],0)</f>
        <v>0</v>
      </c>
      <c r="S11" s="63">
        <f>IF(Tabela1352367[[#This Row],[2]]="Z",Tabela1352367[[#This Row],[5]]+Tabela1352367[[#This Row],[7]],0)</f>
        <v>0</v>
      </c>
      <c r="T11" s="64">
        <f>IF(Tabela1352367[[#This Row],[2]]="Z",Tabela1352367[[#This Row],[6]]+Tabela1352367[[#This Row],[8]],0)</f>
        <v>0</v>
      </c>
      <c r="U11" s="80">
        <f>IF(Tabela1352367[[#This Row],[2]]="DG",Tabela1352367[[#This Row],[5]]+Tabela1352367[[#This Row],[7]],0)</f>
        <v>0</v>
      </c>
      <c r="V11" s="112">
        <f>IF(Tabela1352367[[#This Row],[2]]="DG",Tabela1352367[[#This Row],[6]]+Tabela1352367[[#This Row],[8]],0)</f>
        <v>0</v>
      </c>
    </row>
    <row r="12" spans="1:22" ht="20.100000000000001" customHeight="1">
      <c r="A12" s="22">
        <f t="shared" si="0"/>
        <v>4</v>
      </c>
      <c r="B12" s="101"/>
      <c r="C12" s="11"/>
      <c r="D12" s="11"/>
      <c r="E12" s="85"/>
      <c r="F12" s="85"/>
      <c r="G12" s="85"/>
      <c r="H12" s="85"/>
      <c r="I12" s="58"/>
      <c r="J12" s="132"/>
      <c r="K12" s="62">
        <f>IF(Tabela1352367[[#This Row],[2]]="O",Tabela1352367[[#This Row],[5]]+Tabela1352367[[#This Row],[7]],0)</f>
        <v>0</v>
      </c>
      <c r="L12" s="63">
        <f>IF(Tabela1352367[[#This Row],[2]]="O",Tabela1352367[[#This Row],[6]]+Tabela1352367[[#This Row],[8]],0)</f>
        <v>0</v>
      </c>
      <c r="M12" s="63">
        <f>IF(Tabela1352367[[#This Row],[2]]="SSR",Tabela1352367[[#This Row],[5]]+Tabela1352367[[#This Row],[7]],0)</f>
        <v>0</v>
      </c>
      <c r="N12" s="63">
        <f>IF(Tabela1352367[[#This Row],[2]]="SSR",Tabela1352367[[#This Row],[6]]+Tabela1352367[[#This Row],[8]],0)</f>
        <v>0</v>
      </c>
      <c r="O12" s="63">
        <f>IF(Tabela1352367[[#This Row],[2]]="S",Tabela1352367[[#This Row],[5]]+Tabela1352367[[#This Row],[7]],0)</f>
        <v>0</v>
      </c>
      <c r="P12" s="63">
        <f>IF(Tabela1352367[[#This Row],[2]]="S",Tabela1352367[[#This Row],[6]]+Tabela1352367[[#This Row],[8]],0)</f>
        <v>0</v>
      </c>
      <c r="Q12" s="63">
        <f>IF(Tabela1352367[[#This Row],[2]]="M",Tabela1352367[[#This Row],[5]]+Tabela1352367[[#This Row],[7]],0)</f>
        <v>0</v>
      </c>
      <c r="R12" s="63">
        <f>IF(Tabela1352367[[#This Row],[2]]="M",Tabela1352367[[#This Row],[6]]+Tabela1352367[[#This Row],[8]],0)</f>
        <v>0</v>
      </c>
      <c r="S12" s="63">
        <f>IF(Tabela1352367[[#This Row],[2]]="Z",Tabela1352367[[#This Row],[5]]+Tabela1352367[[#This Row],[7]],0)</f>
        <v>0</v>
      </c>
      <c r="T12" s="64">
        <f>IF(Tabela1352367[[#This Row],[2]]="Z",Tabela1352367[[#This Row],[6]]+Tabela1352367[[#This Row],[8]],0)</f>
        <v>0</v>
      </c>
      <c r="U12" s="80">
        <f>IF(Tabela1352367[[#This Row],[2]]="DG",Tabela1352367[[#This Row],[5]]+Tabela1352367[[#This Row],[7]],0)</f>
        <v>0</v>
      </c>
      <c r="V12" s="112">
        <f>IF(Tabela1352367[[#This Row],[2]]="DG",Tabela1352367[[#This Row],[6]]+Tabela1352367[[#This Row],[8]],0)</f>
        <v>0</v>
      </c>
    </row>
    <row r="13" spans="1:22" ht="20.100000000000001" customHeight="1">
      <c r="A13" s="22">
        <f t="shared" si="0"/>
        <v>5</v>
      </c>
      <c r="B13" s="98"/>
      <c r="C13" s="11"/>
      <c r="D13" s="11"/>
      <c r="E13" s="85"/>
      <c r="F13" s="85"/>
      <c r="G13" s="85"/>
      <c r="H13" s="85"/>
      <c r="I13" s="58"/>
      <c r="J13" s="132"/>
      <c r="K13" s="62">
        <f>IF(Tabela1352367[[#This Row],[2]]="O",Tabela1352367[[#This Row],[5]]+Tabela1352367[[#This Row],[7]],0)</f>
        <v>0</v>
      </c>
      <c r="L13" s="63">
        <f>IF(Tabela1352367[[#This Row],[2]]="O",Tabela1352367[[#This Row],[6]]+Tabela1352367[[#This Row],[8]],0)</f>
        <v>0</v>
      </c>
      <c r="M13" s="63">
        <f>IF(Tabela1352367[[#This Row],[2]]="SSR",Tabela1352367[[#This Row],[5]]+Tabela1352367[[#This Row],[7]],0)</f>
        <v>0</v>
      </c>
      <c r="N13" s="63">
        <f>IF(Tabela1352367[[#This Row],[2]]="SSR",Tabela1352367[[#This Row],[6]]+Tabela1352367[[#This Row],[8]],0)</f>
        <v>0</v>
      </c>
      <c r="O13" s="63">
        <f>IF(Tabela1352367[[#This Row],[2]]="S",Tabela1352367[[#This Row],[5]]+Tabela1352367[[#This Row],[7]],0)</f>
        <v>0</v>
      </c>
      <c r="P13" s="63">
        <f>IF(Tabela1352367[[#This Row],[2]]="S",Tabela1352367[[#This Row],[6]]+Tabela1352367[[#This Row],[8]],0)</f>
        <v>0</v>
      </c>
      <c r="Q13" s="63">
        <f>IF(Tabela1352367[[#This Row],[2]]="M",Tabela1352367[[#This Row],[5]]+Tabela1352367[[#This Row],[7]],0)</f>
        <v>0</v>
      </c>
      <c r="R13" s="63">
        <f>IF(Tabela1352367[[#This Row],[2]]="M",Tabela1352367[[#This Row],[6]]+Tabela1352367[[#This Row],[8]],0)</f>
        <v>0</v>
      </c>
      <c r="S13" s="63">
        <f>IF(Tabela1352367[[#This Row],[2]]="Z",Tabela1352367[[#This Row],[5]]+Tabela1352367[[#This Row],[7]],0)</f>
        <v>0</v>
      </c>
      <c r="T13" s="64">
        <f>IF(Tabela1352367[[#This Row],[2]]="Z",Tabela1352367[[#This Row],[6]]+Tabela1352367[[#This Row],[8]],0)</f>
        <v>0</v>
      </c>
      <c r="U13" s="80">
        <f>IF(Tabela1352367[[#This Row],[2]]="DG",Tabela1352367[[#This Row],[5]]+Tabela1352367[[#This Row],[7]],0)</f>
        <v>0</v>
      </c>
      <c r="V13" s="112">
        <f>IF(Tabela1352367[[#This Row],[2]]="DG",Tabela1352367[[#This Row],[6]]+Tabela1352367[[#This Row],[8]],0)</f>
        <v>0</v>
      </c>
    </row>
    <row r="14" spans="1:22" ht="20.100000000000001" customHeight="1">
      <c r="A14" s="22">
        <f t="shared" si="0"/>
        <v>6</v>
      </c>
      <c r="B14" s="98"/>
      <c r="C14" s="11"/>
      <c r="D14" s="11"/>
      <c r="E14" s="85"/>
      <c r="F14" s="85"/>
      <c r="G14" s="85"/>
      <c r="H14" s="85"/>
      <c r="I14" s="58"/>
      <c r="J14" s="132"/>
      <c r="K14" s="62">
        <f>IF(Tabela1352367[[#This Row],[2]]="O",Tabela1352367[[#This Row],[5]]+Tabela1352367[[#This Row],[7]],0)</f>
        <v>0</v>
      </c>
      <c r="L14" s="63">
        <f>IF(Tabela1352367[[#This Row],[2]]="O",Tabela1352367[[#This Row],[6]]+Tabela1352367[[#This Row],[8]],0)</f>
        <v>0</v>
      </c>
      <c r="M14" s="63">
        <f>IF(Tabela1352367[[#This Row],[2]]="SSR",Tabela1352367[[#This Row],[5]]+Tabela1352367[[#This Row],[7]],0)</f>
        <v>0</v>
      </c>
      <c r="N14" s="63">
        <f>IF(Tabela1352367[[#This Row],[2]]="SSR",Tabela1352367[[#This Row],[6]]+Tabela1352367[[#This Row],[8]],0)</f>
        <v>0</v>
      </c>
      <c r="O14" s="63">
        <f>IF(Tabela1352367[[#This Row],[2]]="S",Tabela1352367[[#This Row],[5]]+Tabela1352367[[#This Row],[7]],0)</f>
        <v>0</v>
      </c>
      <c r="P14" s="63">
        <f>IF(Tabela1352367[[#This Row],[2]]="S",Tabela1352367[[#This Row],[6]]+Tabela1352367[[#This Row],[8]],0)</f>
        <v>0</v>
      </c>
      <c r="Q14" s="63">
        <f>IF(Tabela1352367[[#This Row],[2]]="M",Tabela1352367[[#This Row],[5]]+Tabela1352367[[#This Row],[7]],0)</f>
        <v>0</v>
      </c>
      <c r="R14" s="63">
        <f>IF(Tabela1352367[[#This Row],[2]]="M",Tabela1352367[[#This Row],[6]]+Tabela1352367[[#This Row],[8]],0)</f>
        <v>0</v>
      </c>
      <c r="S14" s="63">
        <f>IF(Tabela1352367[[#This Row],[2]]="Z",Tabela1352367[[#This Row],[5]]+Tabela1352367[[#This Row],[7]],0)</f>
        <v>0</v>
      </c>
      <c r="T14" s="64">
        <f>IF(Tabela1352367[[#This Row],[2]]="Z",Tabela1352367[[#This Row],[6]]+Tabela1352367[[#This Row],[8]],0)</f>
        <v>0</v>
      </c>
      <c r="U14" s="80">
        <f>IF(Tabela1352367[[#This Row],[2]]="DG",Tabela1352367[[#This Row],[5]]+Tabela1352367[[#This Row],[7]],0)</f>
        <v>0</v>
      </c>
      <c r="V14" s="112">
        <f>IF(Tabela1352367[[#This Row],[2]]="DG",Tabela1352367[[#This Row],[6]]+Tabela1352367[[#This Row],[8]],0)</f>
        <v>0</v>
      </c>
    </row>
    <row r="15" spans="1:22" ht="20.100000000000001" customHeight="1">
      <c r="A15" s="22">
        <f t="shared" si="0"/>
        <v>7</v>
      </c>
      <c r="B15" s="98"/>
      <c r="C15" s="11"/>
      <c r="D15" s="11"/>
      <c r="E15" s="85"/>
      <c r="F15" s="85"/>
      <c r="G15" s="85"/>
      <c r="H15" s="85"/>
      <c r="I15" s="58"/>
      <c r="J15" s="132"/>
      <c r="K15" s="62">
        <f>IF(Tabela1352367[[#This Row],[2]]="O",Tabela1352367[[#This Row],[5]]+Tabela1352367[[#This Row],[7]],0)</f>
        <v>0</v>
      </c>
      <c r="L15" s="63">
        <f>IF(Tabela1352367[[#This Row],[2]]="O",Tabela1352367[[#This Row],[6]]+Tabela1352367[[#This Row],[8]],0)</f>
        <v>0</v>
      </c>
      <c r="M15" s="63">
        <f>IF(Tabela1352367[[#This Row],[2]]="SSR",Tabela1352367[[#This Row],[5]]+Tabela1352367[[#This Row],[7]],0)</f>
        <v>0</v>
      </c>
      <c r="N15" s="63">
        <f>IF(Tabela1352367[[#This Row],[2]]="SSR",Tabela1352367[[#This Row],[6]]+Tabela1352367[[#This Row],[8]],0)</f>
        <v>0</v>
      </c>
      <c r="O15" s="63">
        <f>IF(Tabela1352367[[#This Row],[2]]="S",Tabela1352367[[#This Row],[5]]+Tabela1352367[[#This Row],[7]],0)</f>
        <v>0</v>
      </c>
      <c r="P15" s="63">
        <f>IF(Tabela1352367[[#This Row],[2]]="S",Tabela1352367[[#This Row],[6]]+Tabela1352367[[#This Row],[8]],0)</f>
        <v>0</v>
      </c>
      <c r="Q15" s="63">
        <f>IF(Tabela1352367[[#This Row],[2]]="M",Tabela1352367[[#This Row],[5]]+Tabela1352367[[#This Row],[7]],0)</f>
        <v>0</v>
      </c>
      <c r="R15" s="63">
        <f>IF(Tabela1352367[[#This Row],[2]]="M",Tabela1352367[[#This Row],[6]]+Tabela1352367[[#This Row],[8]],0)</f>
        <v>0</v>
      </c>
      <c r="S15" s="63">
        <f>IF(Tabela1352367[[#This Row],[2]]="Z",Tabela1352367[[#This Row],[5]]+Tabela1352367[[#This Row],[7]],0)</f>
        <v>0</v>
      </c>
      <c r="T15" s="64">
        <f>IF(Tabela1352367[[#This Row],[2]]="Z",Tabela1352367[[#This Row],[6]]+Tabela1352367[[#This Row],[8]],0)</f>
        <v>0</v>
      </c>
      <c r="U15" s="80">
        <f>IF(Tabela1352367[[#This Row],[2]]="DG",Tabela1352367[[#This Row],[5]]+Tabela1352367[[#This Row],[7]],0)</f>
        <v>0</v>
      </c>
      <c r="V15" s="112">
        <f>IF(Tabela1352367[[#This Row],[2]]="DG",Tabela1352367[[#This Row],[6]]+Tabela1352367[[#This Row],[8]],0)</f>
        <v>0</v>
      </c>
    </row>
    <row r="16" spans="1:22" ht="20.100000000000001" customHeight="1">
      <c r="A16" s="22">
        <f t="shared" si="0"/>
        <v>8</v>
      </c>
      <c r="B16" s="98"/>
      <c r="C16" s="11"/>
      <c r="D16" s="11"/>
      <c r="E16" s="85"/>
      <c r="F16" s="85"/>
      <c r="G16" s="85"/>
      <c r="H16" s="85"/>
      <c r="I16" s="58"/>
      <c r="J16" s="132"/>
      <c r="K16" s="62">
        <f>IF(Tabela1352367[[#This Row],[2]]="O",Tabela1352367[[#This Row],[5]]+Tabela1352367[[#This Row],[7]],0)</f>
        <v>0</v>
      </c>
      <c r="L16" s="63">
        <f>IF(Tabela1352367[[#This Row],[2]]="O",Tabela1352367[[#This Row],[6]]+Tabela1352367[[#This Row],[8]],0)</f>
        <v>0</v>
      </c>
      <c r="M16" s="63">
        <f>IF(Tabela1352367[[#This Row],[2]]="SSR",Tabela1352367[[#This Row],[5]]+Tabela1352367[[#This Row],[7]],0)</f>
        <v>0</v>
      </c>
      <c r="N16" s="63">
        <f>IF(Tabela1352367[[#This Row],[2]]="SSR",Tabela1352367[[#This Row],[6]]+Tabela1352367[[#This Row],[8]],0)</f>
        <v>0</v>
      </c>
      <c r="O16" s="63">
        <f>IF(Tabela1352367[[#This Row],[2]]="S",Tabela1352367[[#This Row],[5]]+Tabela1352367[[#This Row],[7]],0)</f>
        <v>0</v>
      </c>
      <c r="P16" s="63">
        <f>IF(Tabela1352367[[#This Row],[2]]="S",Tabela1352367[[#This Row],[6]]+Tabela1352367[[#This Row],[8]],0)</f>
        <v>0</v>
      </c>
      <c r="Q16" s="63">
        <f>IF(Tabela1352367[[#This Row],[2]]="M",Tabela1352367[[#This Row],[5]]+Tabela1352367[[#This Row],[7]],0)</f>
        <v>0</v>
      </c>
      <c r="R16" s="63">
        <f>IF(Tabela1352367[[#This Row],[2]]="M",Tabela1352367[[#This Row],[6]]+Tabela1352367[[#This Row],[8]],0)</f>
        <v>0</v>
      </c>
      <c r="S16" s="63">
        <f>IF(Tabela1352367[[#This Row],[2]]="Z",Tabela1352367[[#This Row],[5]]+Tabela1352367[[#This Row],[7]],0)</f>
        <v>0</v>
      </c>
      <c r="T16" s="64">
        <f>IF(Tabela1352367[[#This Row],[2]]="Z",Tabela1352367[[#This Row],[6]]+Tabela1352367[[#This Row],[8]],0)</f>
        <v>0</v>
      </c>
      <c r="U16" s="80">
        <f>IF(Tabela1352367[[#This Row],[2]]="DG",Tabela1352367[[#This Row],[5]]+Tabela1352367[[#This Row],[7]],0)</f>
        <v>0</v>
      </c>
      <c r="V16" s="112">
        <f>IF(Tabela1352367[[#This Row],[2]]="DG",Tabela1352367[[#This Row],[6]]+Tabela1352367[[#This Row],[8]],0)</f>
        <v>0</v>
      </c>
    </row>
    <row r="17" spans="1:22" ht="20.100000000000001" customHeight="1">
      <c r="A17" s="22">
        <f t="shared" si="0"/>
        <v>9</v>
      </c>
      <c r="B17" s="98"/>
      <c r="C17" s="11"/>
      <c r="D17" s="11"/>
      <c r="E17" s="85"/>
      <c r="F17" s="85"/>
      <c r="G17" s="85"/>
      <c r="H17" s="85"/>
      <c r="I17" s="58"/>
      <c r="J17" s="132"/>
      <c r="K17" s="62">
        <f>IF(Tabela1352367[[#This Row],[2]]="O",Tabela1352367[[#This Row],[5]]+Tabela1352367[[#This Row],[7]],0)</f>
        <v>0</v>
      </c>
      <c r="L17" s="63">
        <f>IF(Tabela1352367[[#This Row],[2]]="O",Tabela1352367[[#This Row],[6]]+Tabela1352367[[#This Row],[8]],0)</f>
        <v>0</v>
      </c>
      <c r="M17" s="63">
        <f>IF(Tabela1352367[[#This Row],[2]]="SSR",Tabela1352367[[#This Row],[5]]+Tabela1352367[[#This Row],[7]],0)</f>
        <v>0</v>
      </c>
      <c r="N17" s="63">
        <f>IF(Tabela1352367[[#This Row],[2]]="SSR",Tabela1352367[[#This Row],[6]]+Tabela1352367[[#This Row],[8]],0)</f>
        <v>0</v>
      </c>
      <c r="O17" s="63">
        <f>IF(Tabela1352367[[#This Row],[2]]="S",Tabela1352367[[#This Row],[5]]+Tabela1352367[[#This Row],[7]],0)</f>
        <v>0</v>
      </c>
      <c r="P17" s="63">
        <f>IF(Tabela1352367[[#This Row],[2]]="S",Tabela1352367[[#This Row],[6]]+Tabela1352367[[#This Row],[8]],0)</f>
        <v>0</v>
      </c>
      <c r="Q17" s="63">
        <f>IF(Tabela1352367[[#This Row],[2]]="M",Tabela1352367[[#This Row],[5]]+Tabela1352367[[#This Row],[7]],0)</f>
        <v>0</v>
      </c>
      <c r="R17" s="63">
        <f>IF(Tabela1352367[[#This Row],[2]]="M",Tabela1352367[[#This Row],[6]]+Tabela1352367[[#This Row],[8]],0)</f>
        <v>0</v>
      </c>
      <c r="S17" s="63">
        <f>IF(Tabela1352367[[#This Row],[2]]="Z",Tabela1352367[[#This Row],[5]]+Tabela1352367[[#This Row],[7]],0)</f>
        <v>0</v>
      </c>
      <c r="T17" s="64">
        <f>IF(Tabela1352367[[#This Row],[2]]="Z",Tabela1352367[[#This Row],[6]]+Tabela1352367[[#This Row],[8]],0)</f>
        <v>0</v>
      </c>
      <c r="U17" s="80">
        <f>IF(Tabela1352367[[#This Row],[2]]="DG",Tabela1352367[[#This Row],[5]]+Tabela1352367[[#This Row],[7]],0)</f>
        <v>0</v>
      </c>
      <c r="V17" s="112">
        <f>IF(Tabela1352367[[#This Row],[2]]="DG",Tabela1352367[[#This Row],[6]]+Tabela1352367[[#This Row],[8]],0)</f>
        <v>0</v>
      </c>
    </row>
    <row r="18" spans="1:22" ht="20.100000000000001" customHeight="1">
      <c r="A18" s="22">
        <f t="shared" si="0"/>
        <v>10</v>
      </c>
      <c r="B18" s="98"/>
      <c r="C18" s="11"/>
      <c r="D18" s="11"/>
      <c r="E18" s="85"/>
      <c r="F18" s="85"/>
      <c r="G18" s="85"/>
      <c r="H18" s="85"/>
      <c r="I18" s="58"/>
      <c r="J18" s="132"/>
      <c r="K18" s="62">
        <f>IF(Tabela1352367[[#This Row],[2]]="O",Tabela1352367[[#This Row],[5]]+Tabela1352367[[#This Row],[7]],0)</f>
        <v>0</v>
      </c>
      <c r="L18" s="63">
        <f>IF(Tabela1352367[[#This Row],[2]]="O",Tabela1352367[[#This Row],[6]]+Tabela1352367[[#This Row],[8]],0)</f>
        <v>0</v>
      </c>
      <c r="M18" s="63">
        <f>IF(Tabela1352367[[#This Row],[2]]="SSR",Tabela1352367[[#This Row],[5]]+Tabela1352367[[#This Row],[7]],0)</f>
        <v>0</v>
      </c>
      <c r="N18" s="63">
        <f>IF(Tabela1352367[[#This Row],[2]]="SSR",Tabela1352367[[#This Row],[6]]+Tabela1352367[[#This Row],[8]],0)</f>
        <v>0</v>
      </c>
      <c r="O18" s="63">
        <f>IF(Tabela1352367[[#This Row],[2]]="S",Tabela1352367[[#This Row],[5]]+Tabela1352367[[#This Row],[7]],0)</f>
        <v>0</v>
      </c>
      <c r="P18" s="63">
        <f>IF(Tabela1352367[[#This Row],[2]]="S",Tabela1352367[[#This Row],[6]]+Tabela1352367[[#This Row],[8]],0)</f>
        <v>0</v>
      </c>
      <c r="Q18" s="63">
        <f>IF(Tabela1352367[[#This Row],[2]]="M",Tabela1352367[[#This Row],[5]]+Tabela1352367[[#This Row],[7]],0)</f>
        <v>0</v>
      </c>
      <c r="R18" s="63">
        <f>IF(Tabela1352367[[#This Row],[2]]="M",Tabela1352367[[#This Row],[6]]+Tabela1352367[[#This Row],[8]],0)</f>
        <v>0</v>
      </c>
      <c r="S18" s="63">
        <f>IF(Tabela1352367[[#This Row],[2]]="Z",Tabela1352367[[#This Row],[5]]+Tabela1352367[[#This Row],[7]],0)</f>
        <v>0</v>
      </c>
      <c r="T18" s="64">
        <f>IF(Tabela1352367[[#This Row],[2]]="Z",Tabela1352367[[#This Row],[6]]+Tabela1352367[[#This Row],[8]],0)</f>
        <v>0</v>
      </c>
      <c r="U18" s="80">
        <f>IF(Tabela1352367[[#This Row],[2]]="DG",Tabela1352367[[#This Row],[5]]+Tabela1352367[[#This Row],[7]],0)</f>
        <v>0</v>
      </c>
      <c r="V18" s="112">
        <f>IF(Tabela1352367[[#This Row],[2]]="DG",Tabela1352367[[#This Row],[6]]+Tabela1352367[[#This Row],[8]],0)</f>
        <v>0</v>
      </c>
    </row>
    <row r="19" spans="1:22" ht="20.100000000000001" customHeight="1">
      <c r="A19" s="22">
        <f t="shared" si="0"/>
        <v>11</v>
      </c>
      <c r="B19" s="98"/>
      <c r="C19" s="11"/>
      <c r="D19" s="11"/>
      <c r="E19" s="85"/>
      <c r="F19" s="85"/>
      <c r="G19" s="85"/>
      <c r="H19" s="85"/>
      <c r="I19" s="58"/>
      <c r="J19" s="132"/>
      <c r="K19" s="62">
        <f>IF(Tabela1352367[[#This Row],[2]]="O",Tabela1352367[[#This Row],[5]]+Tabela1352367[[#This Row],[7]],0)</f>
        <v>0</v>
      </c>
      <c r="L19" s="63">
        <f>IF(Tabela1352367[[#This Row],[2]]="O",Tabela1352367[[#This Row],[6]]+Tabela1352367[[#This Row],[8]],0)</f>
        <v>0</v>
      </c>
      <c r="M19" s="63">
        <f>IF(Tabela1352367[[#This Row],[2]]="SSR",Tabela1352367[[#This Row],[5]]+Tabela1352367[[#This Row],[7]],0)</f>
        <v>0</v>
      </c>
      <c r="N19" s="63">
        <f>IF(Tabela1352367[[#This Row],[2]]="SSR",Tabela1352367[[#This Row],[6]]+Tabela1352367[[#This Row],[8]],0)</f>
        <v>0</v>
      </c>
      <c r="O19" s="63">
        <f>IF(Tabela1352367[[#This Row],[2]]="S",Tabela1352367[[#This Row],[5]]+Tabela1352367[[#This Row],[7]],0)</f>
        <v>0</v>
      </c>
      <c r="P19" s="63">
        <f>IF(Tabela1352367[[#This Row],[2]]="S",Tabela1352367[[#This Row],[6]]+Tabela1352367[[#This Row],[8]],0)</f>
        <v>0</v>
      </c>
      <c r="Q19" s="63">
        <f>IF(Tabela1352367[[#This Row],[2]]="M",Tabela1352367[[#This Row],[5]]+Tabela1352367[[#This Row],[7]],0)</f>
        <v>0</v>
      </c>
      <c r="R19" s="63">
        <f>IF(Tabela1352367[[#This Row],[2]]="M",Tabela1352367[[#This Row],[6]]+Tabela1352367[[#This Row],[8]],0)</f>
        <v>0</v>
      </c>
      <c r="S19" s="63">
        <f>IF(Tabela1352367[[#This Row],[2]]="Z",Tabela1352367[[#This Row],[5]]+Tabela1352367[[#This Row],[7]],0)</f>
        <v>0</v>
      </c>
      <c r="T19" s="64">
        <f>IF(Tabela1352367[[#This Row],[2]]="Z",Tabela1352367[[#This Row],[6]]+Tabela1352367[[#This Row],[8]],0)</f>
        <v>0</v>
      </c>
      <c r="U19" s="80">
        <f>IF(Tabela1352367[[#This Row],[2]]="DG",Tabela1352367[[#This Row],[5]]+Tabela1352367[[#This Row],[7]],0)</f>
        <v>0</v>
      </c>
      <c r="V19" s="112">
        <f>IF(Tabela1352367[[#This Row],[2]]="DG",Tabela1352367[[#This Row],[6]]+Tabela1352367[[#This Row],[8]],0)</f>
        <v>0</v>
      </c>
    </row>
    <row r="20" spans="1:22" ht="20.100000000000001" customHeight="1">
      <c r="A20" s="22">
        <f t="shared" si="0"/>
        <v>12</v>
      </c>
      <c r="B20" s="98"/>
      <c r="C20" s="11"/>
      <c r="D20" s="11"/>
      <c r="E20" s="85"/>
      <c r="F20" s="85"/>
      <c r="G20" s="85"/>
      <c r="H20" s="85"/>
      <c r="I20" s="58"/>
      <c r="J20" s="132"/>
      <c r="K20" s="62">
        <f>IF(Tabela1352367[[#This Row],[2]]="O",Tabela1352367[[#This Row],[5]]+Tabela1352367[[#This Row],[7]],0)</f>
        <v>0</v>
      </c>
      <c r="L20" s="63">
        <f>IF(Tabela1352367[[#This Row],[2]]="O",Tabela1352367[[#This Row],[6]]+Tabela1352367[[#This Row],[8]],0)</f>
        <v>0</v>
      </c>
      <c r="M20" s="63">
        <f>IF(Tabela1352367[[#This Row],[2]]="SSR",Tabela1352367[[#This Row],[5]]+Tabela1352367[[#This Row],[7]],0)</f>
        <v>0</v>
      </c>
      <c r="N20" s="63">
        <f>IF(Tabela1352367[[#This Row],[2]]="SSR",Tabela1352367[[#This Row],[6]]+Tabela1352367[[#This Row],[8]],0)</f>
        <v>0</v>
      </c>
      <c r="O20" s="63">
        <f>IF(Tabela1352367[[#This Row],[2]]="S",Tabela1352367[[#This Row],[5]]+Tabela1352367[[#This Row],[7]],0)</f>
        <v>0</v>
      </c>
      <c r="P20" s="63">
        <f>IF(Tabela1352367[[#This Row],[2]]="S",Tabela1352367[[#This Row],[6]]+Tabela1352367[[#This Row],[8]],0)</f>
        <v>0</v>
      </c>
      <c r="Q20" s="63">
        <f>IF(Tabela1352367[[#This Row],[2]]="M",Tabela1352367[[#This Row],[5]]+Tabela1352367[[#This Row],[7]],0)</f>
        <v>0</v>
      </c>
      <c r="R20" s="63">
        <f>IF(Tabela1352367[[#This Row],[2]]="M",Tabela1352367[[#This Row],[6]]+Tabela1352367[[#This Row],[8]],0)</f>
        <v>0</v>
      </c>
      <c r="S20" s="63">
        <f>IF(Tabela1352367[[#This Row],[2]]="Z",Tabela1352367[[#This Row],[5]]+Tabela1352367[[#This Row],[7]],0)</f>
        <v>0</v>
      </c>
      <c r="T20" s="64">
        <f>IF(Tabela1352367[[#This Row],[2]]="Z",Tabela1352367[[#This Row],[6]]+Tabela1352367[[#This Row],[8]],0)</f>
        <v>0</v>
      </c>
      <c r="U20" s="80">
        <f>IF(Tabela1352367[[#This Row],[2]]="DG",Tabela1352367[[#This Row],[5]]+Tabela1352367[[#This Row],[7]],0)</f>
        <v>0</v>
      </c>
      <c r="V20" s="112">
        <f>IF(Tabela1352367[[#This Row],[2]]="DG",Tabela1352367[[#This Row],[6]]+Tabela1352367[[#This Row],[8]],0)</f>
        <v>0</v>
      </c>
    </row>
    <row r="21" spans="1:22" ht="20.100000000000001" customHeight="1">
      <c r="A21" s="22">
        <f t="shared" si="0"/>
        <v>13</v>
      </c>
      <c r="B21" s="98"/>
      <c r="C21" s="11"/>
      <c r="D21" s="11"/>
      <c r="E21" s="85"/>
      <c r="F21" s="85"/>
      <c r="G21" s="85"/>
      <c r="H21" s="85"/>
      <c r="I21" s="58"/>
      <c r="J21" s="132"/>
      <c r="K21" s="62">
        <f>IF(Tabela1352367[[#This Row],[2]]="O",Tabela1352367[[#This Row],[5]]+Tabela1352367[[#This Row],[7]],0)</f>
        <v>0</v>
      </c>
      <c r="L21" s="63">
        <f>IF(Tabela1352367[[#This Row],[2]]="O",Tabela1352367[[#This Row],[6]]+Tabela1352367[[#This Row],[8]],0)</f>
        <v>0</v>
      </c>
      <c r="M21" s="63">
        <f>IF(Tabela1352367[[#This Row],[2]]="SSR",Tabela1352367[[#This Row],[5]]+Tabela1352367[[#This Row],[7]],0)</f>
        <v>0</v>
      </c>
      <c r="N21" s="63">
        <f>IF(Tabela1352367[[#This Row],[2]]="SSR",Tabela1352367[[#This Row],[6]]+Tabela1352367[[#This Row],[8]],0)</f>
        <v>0</v>
      </c>
      <c r="O21" s="63">
        <f>IF(Tabela1352367[[#This Row],[2]]="S",Tabela1352367[[#This Row],[5]]+Tabela1352367[[#This Row],[7]],0)</f>
        <v>0</v>
      </c>
      <c r="P21" s="63">
        <f>IF(Tabela1352367[[#This Row],[2]]="S",Tabela1352367[[#This Row],[6]]+Tabela1352367[[#This Row],[8]],0)</f>
        <v>0</v>
      </c>
      <c r="Q21" s="63">
        <f>IF(Tabela1352367[[#This Row],[2]]="M",Tabela1352367[[#This Row],[5]]+Tabela1352367[[#This Row],[7]],0)</f>
        <v>0</v>
      </c>
      <c r="R21" s="63">
        <f>IF(Tabela1352367[[#This Row],[2]]="M",Tabela1352367[[#This Row],[6]]+Tabela1352367[[#This Row],[8]],0)</f>
        <v>0</v>
      </c>
      <c r="S21" s="63">
        <f>IF(Tabela1352367[[#This Row],[2]]="Z",Tabela1352367[[#This Row],[5]]+Tabela1352367[[#This Row],[7]],0)</f>
        <v>0</v>
      </c>
      <c r="T21" s="64">
        <f>IF(Tabela1352367[[#This Row],[2]]="Z",Tabela1352367[[#This Row],[6]]+Tabela1352367[[#This Row],[8]],0)</f>
        <v>0</v>
      </c>
      <c r="U21" s="80">
        <f>IF(Tabela1352367[[#This Row],[2]]="DG",Tabela1352367[[#This Row],[5]]+Tabela1352367[[#This Row],[7]],0)</f>
        <v>0</v>
      </c>
      <c r="V21" s="112">
        <f>IF(Tabela1352367[[#This Row],[2]]="DG",Tabela1352367[[#This Row],[6]]+Tabela1352367[[#This Row],[8]],0)</f>
        <v>0</v>
      </c>
    </row>
    <row r="22" spans="1:22" ht="20.100000000000001" customHeight="1">
      <c r="A22" s="22">
        <f t="shared" si="0"/>
        <v>14</v>
      </c>
      <c r="B22" s="98"/>
      <c r="C22" s="11"/>
      <c r="D22" s="11"/>
      <c r="E22" s="85"/>
      <c r="F22" s="85"/>
      <c r="G22" s="85"/>
      <c r="H22" s="85"/>
      <c r="I22" s="58"/>
      <c r="J22" s="132"/>
      <c r="K22" s="62">
        <f>IF(Tabela1352367[[#This Row],[2]]="O",Tabela1352367[[#This Row],[5]]+Tabela1352367[[#This Row],[7]],0)</f>
        <v>0</v>
      </c>
      <c r="L22" s="63">
        <f>IF(Tabela1352367[[#This Row],[2]]="O",Tabela1352367[[#This Row],[6]]+Tabela1352367[[#This Row],[8]],0)</f>
        <v>0</v>
      </c>
      <c r="M22" s="63">
        <f>IF(Tabela1352367[[#This Row],[2]]="SSR",Tabela1352367[[#This Row],[5]]+Tabela1352367[[#This Row],[7]],0)</f>
        <v>0</v>
      </c>
      <c r="N22" s="63">
        <f>IF(Tabela1352367[[#This Row],[2]]="SSR",Tabela1352367[[#This Row],[6]]+Tabela1352367[[#This Row],[8]],0)</f>
        <v>0</v>
      </c>
      <c r="O22" s="63">
        <f>IF(Tabela1352367[[#This Row],[2]]="S",Tabela1352367[[#This Row],[5]]+Tabela1352367[[#This Row],[7]],0)</f>
        <v>0</v>
      </c>
      <c r="P22" s="63">
        <f>IF(Tabela1352367[[#This Row],[2]]="S",Tabela1352367[[#This Row],[6]]+Tabela1352367[[#This Row],[8]],0)</f>
        <v>0</v>
      </c>
      <c r="Q22" s="63">
        <f>IF(Tabela1352367[[#This Row],[2]]="M",Tabela1352367[[#This Row],[5]]+Tabela1352367[[#This Row],[7]],0)</f>
        <v>0</v>
      </c>
      <c r="R22" s="63">
        <f>IF(Tabela1352367[[#This Row],[2]]="M",Tabela1352367[[#This Row],[6]]+Tabela1352367[[#This Row],[8]],0)</f>
        <v>0</v>
      </c>
      <c r="S22" s="63">
        <f>IF(Tabela1352367[[#This Row],[2]]="Z",Tabela1352367[[#This Row],[5]]+Tabela1352367[[#This Row],[7]],0)</f>
        <v>0</v>
      </c>
      <c r="T22" s="64">
        <f>IF(Tabela1352367[[#This Row],[2]]="Z",Tabela1352367[[#This Row],[6]]+Tabela1352367[[#This Row],[8]],0)</f>
        <v>0</v>
      </c>
      <c r="U22" s="80">
        <f>IF(Tabela1352367[[#This Row],[2]]="DG",Tabela1352367[[#This Row],[5]]+Tabela1352367[[#This Row],[7]],0)</f>
        <v>0</v>
      </c>
      <c r="V22" s="112">
        <f>IF(Tabela1352367[[#This Row],[2]]="DG",Tabela1352367[[#This Row],[6]]+Tabela1352367[[#This Row],[8]],0)</f>
        <v>0</v>
      </c>
    </row>
    <row r="23" spans="1:22" ht="20.100000000000001" customHeight="1">
      <c r="A23" s="22">
        <f t="shared" si="0"/>
        <v>15</v>
      </c>
      <c r="B23" s="98"/>
      <c r="C23" s="11"/>
      <c r="D23" s="76"/>
      <c r="E23" s="85"/>
      <c r="F23" s="85"/>
      <c r="G23" s="85"/>
      <c r="H23" s="85"/>
      <c r="I23" s="58"/>
      <c r="J23" s="132"/>
      <c r="K23" s="62">
        <f>IF(Tabela1352367[[#This Row],[2]]="O",Tabela1352367[[#This Row],[5]]+Tabela1352367[[#This Row],[7]],0)</f>
        <v>0</v>
      </c>
      <c r="L23" s="63">
        <f>IF(Tabela1352367[[#This Row],[2]]="O",Tabela1352367[[#This Row],[6]]+Tabela1352367[[#This Row],[8]],0)</f>
        <v>0</v>
      </c>
      <c r="M23" s="63">
        <f>IF(Tabela1352367[[#This Row],[2]]="SSR",Tabela1352367[[#This Row],[5]]+Tabela1352367[[#This Row],[7]],0)</f>
        <v>0</v>
      </c>
      <c r="N23" s="63">
        <f>IF(Tabela1352367[[#This Row],[2]]="SSR",Tabela1352367[[#This Row],[6]]+Tabela1352367[[#This Row],[8]],0)</f>
        <v>0</v>
      </c>
      <c r="O23" s="63">
        <f>IF(Tabela1352367[[#This Row],[2]]="S",Tabela1352367[[#This Row],[5]]+Tabela1352367[[#This Row],[7]],0)</f>
        <v>0</v>
      </c>
      <c r="P23" s="63">
        <f>IF(Tabela1352367[[#This Row],[2]]="S",Tabela1352367[[#This Row],[6]]+Tabela1352367[[#This Row],[8]],0)</f>
        <v>0</v>
      </c>
      <c r="Q23" s="63">
        <f>IF(Tabela1352367[[#This Row],[2]]="M",Tabela1352367[[#This Row],[5]]+Tabela1352367[[#This Row],[7]],0)</f>
        <v>0</v>
      </c>
      <c r="R23" s="63">
        <f>IF(Tabela1352367[[#This Row],[2]]="M",Tabela1352367[[#This Row],[6]]+Tabela1352367[[#This Row],[8]],0)</f>
        <v>0</v>
      </c>
      <c r="S23" s="63">
        <f>IF(Tabela1352367[[#This Row],[2]]="Z",Tabela1352367[[#This Row],[5]]+Tabela1352367[[#This Row],[7]],0)</f>
        <v>0</v>
      </c>
      <c r="T23" s="64">
        <f>IF(Tabela1352367[[#This Row],[2]]="Z",Tabela1352367[[#This Row],[6]]+Tabela1352367[[#This Row],[8]],0)</f>
        <v>0</v>
      </c>
      <c r="U23" s="80">
        <f>IF(Tabela1352367[[#This Row],[2]]="DG",Tabela1352367[[#This Row],[5]]+Tabela1352367[[#This Row],[7]],0)</f>
        <v>0</v>
      </c>
      <c r="V23" s="112">
        <f>IF(Tabela1352367[[#This Row],[2]]="DG",Tabela1352367[[#This Row],[6]]+Tabela1352367[[#This Row],[8]],0)</f>
        <v>0</v>
      </c>
    </row>
    <row r="24" spans="1:22" ht="20.100000000000001" customHeight="1">
      <c r="A24" s="22">
        <f t="shared" si="0"/>
        <v>16</v>
      </c>
      <c r="B24" s="98"/>
      <c r="C24" s="11"/>
      <c r="D24" s="76"/>
      <c r="E24" s="85"/>
      <c r="F24" s="85"/>
      <c r="G24" s="85"/>
      <c r="H24" s="85"/>
      <c r="I24" s="58"/>
      <c r="J24" s="132"/>
      <c r="K24" s="62">
        <f>IF(Tabela1352367[[#This Row],[2]]="O",Tabela1352367[[#This Row],[5]]+Tabela1352367[[#This Row],[7]],0)</f>
        <v>0</v>
      </c>
      <c r="L24" s="63">
        <f>IF(Tabela1352367[[#This Row],[2]]="O",Tabela1352367[[#This Row],[6]]+Tabela1352367[[#This Row],[8]],0)</f>
        <v>0</v>
      </c>
      <c r="M24" s="63">
        <f>IF(Tabela1352367[[#This Row],[2]]="SSR",Tabela1352367[[#This Row],[5]]+Tabela1352367[[#This Row],[7]],0)</f>
        <v>0</v>
      </c>
      <c r="N24" s="63">
        <f>IF(Tabela1352367[[#This Row],[2]]="SSR",Tabela1352367[[#This Row],[6]]+Tabela1352367[[#This Row],[8]],0)</f>
        <v>0</v>
      </c>
      <c r="O24" s="63">
        <f>IF(Tabela1352367[[#This Row],[2]]="S",Tabela1352367[[#This Row],[5]]+Tabela1352367[[#This Row],[7]],0)</f>
        <v>0</v>
      </c>
      <c r="P24" s="63">
        <f>IF(Tabela1352367[[#This Row],[2]]="S",Tabela1352367[[#This Row],[6]]+Tabela1352367[[#This Row],[8]],0)</f>
        <v>0</v>
      </c>
      <c r="Q24" s="63">
        <f>IF(Tabela1352367[[#This Row],[2]]="M",Tabela1352367[[#This Row],[5]]+Tabela1352367[[#This Row],[7]],0)</f>
        <v>0</v>
      </c>
      <c r="R24" s="63">
        <f>IF(Tabela1352367[[#This Row],[2]]="M",Tabela1352367[[#This Row],[6]]+Tabela1352367[[#This Row],[8]],0)</f>
        <v>0</v>
      </c>
      <c r="S24" s="63">
        <f>IF(Tabela1352367[[#This Row],[2]]="Z",Tabela1352367[[#This Row],[5]]+Tabela1352367[[#This Row],[7]],0)</f>
        <v>0</v>
      </c>
      <c r="T24" s="64">
        <f>IF(Tabela1352367[[#This Row],[2]]="Z",Tabela1352367[[#This Row],[6]]+Tabela1352367[[#This Row],[8]],0)</f>
        <v>0</v>
      </c>
      <c r="U24" s="80">
        <f>IF(Tabela1352367[[#This Row],[2]]="DG",Tabela1352367[[#This Row],[5]]+Tabela1352367[[#This Row],[7]],0)</f>
        <v>0</v>
      </c>
      <c r="V24" s="112">
        <f>IF(Tabela1352367[[#This Row],[2]]="DG",Tabela1352367[[#This Row],[6]]+Tabela1352367[[#This Row],[8]],0)</f>
        <v>0</v>
      </c>
    </row>
    <row r="25" spans="1:22" ht="20.100000000000001" customHeight="1">
      <c r="A25" s="22">
        <f t="shared" si="0"/>
        <v>17</v>
      </c>
      <c r="B25" s="98"/>
      <c r="C25" s="11"/>
      <c r="D25" s="11"/>
      <c r="E25" s="85"/>
      <c r="F25" s="85"/>
      <c r="G25" s="85"/>
      <c r="H25" s="85"/>
      <c r="I25" s="58"/>
      <c r="J25" s="132"/>
      <c r="K25" s="62">
        <f>IF(Tabela1352367[[#This Row],[2]]="O",Tabela1352367[[#This Row],[5]]+Tabela1352367[[#This Row],[7]],0)</f>
        <v>0</v>
      </c>
      <c r="L25" s="63">
        <f>IF(Tabela1352367[[#This Row],[2]]="O",Tabela1352367[[#This Row],[6]]+Tabela1352367[[#This Row],[8]],0)</f>
        <v>0</v>
      </c>
      <c r="M25" s="63">
        <f>IF(Tabela1352367[[#This Row],[2]]="SSR",Tabela1352367[[#This Row],[5]]+Tabela1352367[[#This Row],[7]],0)</f>
        <v>0</v>
      </c>
      <c r="N25" s="63">
        <f>IF(Tabela1352367[[#This Row],[2]]="SSR",Tabela1352367[[#This Row],[6]]+Tabela1352367[[#This Row],[8]],0)</f>
        <v>0</v>
      </c>
      <c r="O25" s="63">
        <f>IF(Tabela1352367[[#This Row],[2]]="S",Tabela1352367[[#This Row],[5]]+Tabela1352367[[#This Row],[7]],0)</f>
        <v>0</v>
      </c>
      <c r="P25" s="63">
        <f>IF(Tabela1352367[[#This Row],[2]]="S",Tabela1352367[[#This Row],[6]]+Tabela1352367[[#This Row],[8]],0)</f>
        <v>0</v>
      </c>
      <c r="Q25" s="63">
        <f>IF(Tabela1352367[[#This Row],[2]]="M",Tabela1352367[[#This Row],[5]]+Tabela1352367[[#This Row],[7]],0)</f>
        <v>0</v>
      </c>
      <c r="R25" s="63">
        <f>IF(Tabela1352367[[#This Row],[2]]="M",Tabela1352367[[#This Row],[6]]+Tabela1352367[[#This Row],[8]],0)</f>
        <v>0</v>
      </c>
      <c r="S25" s="63">
        <f>IF(Tabela1352367[[#This Row],[2]]="Z",Tabela1352367[[#This Row],[5]]+Tabela1352367[[#This Row],[7]],0)</f>
        <v>0</v>
      </c>
      <c r="T25" s="64">
        <f>IF(Tabela1352367[[#This Row],[2]]="Z",Tabela1352367[[#This Row],[6]]+Tabela1352367[[#This Row],[8]],0)</f>
        <v>0</v>
      </c>
      <c r="U25" s="80">
        <f>IF(Tabela1352367[[#This Row],[2]]="DG",Tabela1352367[[#This Row],[5]]+Tabela1352367[[#This Row],[7]],0)</f>
        <v>0</v>
      </c>
      <c r="V25" s="112">
        <f>IF(Tabela1352367[[#This Row],[2]]="DG",Tabela1352367[[#This Row],[6]]+Tabela1352367[[#This Row],[8]],0)</f>
        <v>0</v>
      </c>
    </row>
    <row r="26" spans="1:22" ht="20.100000000000001" customHeight="1">
      <c r="A26" s="22">
        <f t="shared" si="0"/>
        <v>18</v>
      </c>
      <c r="B26" s="98"/>
      <c r="C26" s="11"/>
      <c r="D26" s="11"/>
      <c r="E26" s="85"/>
      <c r="F26" s="85"/>
      <c r="G26" s="85"/>
      <c r="H26" s="85"/>
      <c r="I26" s="58"/>
      <c r="J26" s="132"/>
      <c r="K26" s="62">
        <f>IF(Tabela1352367[[#This Row],[2]]="O",Tabela1352367[[#This Row],[5]]+Tabela1352367[[#This Row],[7]],0)</f>
        <v>0</v>
      </c>
      <c r="L26" s="63">
        <f>IF(Tabela1352367[[#This Row],[2]]="O",Tabela1352367[[#This Row],[6]]+Tabela1352367[[#This Row],[8]],0)</f>
        <v>0</v>
      </c>
      <c r="M26" s="63">
        <f>IF(Tabela1352367[[#This Row],[2]]="SSR",Tabela1352367[[#This Row],[5]]+Tabela1352367[[#This Row],[7]],0)</f>
        <v>0</v>
      </c>
      <c r="N26" s="63">
        <f>IF(Tabela1352367[[#This Row],[2]]="SSR",Tabela1352367[[#This Row],[6]]+Tabela1352367[[#This Row],[8]],0)</f>
        <v>0</v>
      </c>
      <c r="O26" s="63">
        <f>IF(Tabela1352367[[#This Row],[2]]="S",Tabela1352367[[#This Row],[5]]+Tabela1352367[[#This Row],[7]],0)</f>
        <v>0</v>
      </c>
      <c r="P26" s="63">
        <f>IF(Tabela1352367[[#This Row],[2]]="S",Tabela1352367[[#This Row],[6]]+Tabela1352367[[#This Row],[8]],0)</f>
        <v>0</v>
      </c>
      <c r="Q26" s="63">
        <f>IF(Tabela1352367[[#This Row],[2]]="M",Tabela1352367[[#This Row],[5]]+Tabela1352367[[#This Row],[7]],0)</f>
        <v>0</v>
      </c>
      <c r="R26" s="63">
        <f>IF(Tabela1352367[[#This Row],[2]]="M",Tabela1352367[[#This Row],[6]]+Tabela1352367[[#This Row],[8]],0)</f>
        <v>0</v>
      </c>
      <c r="S26" s="63">
        <f>IF(Tabela1352367[[#This Row],[2]]="Z",Tabela1352367[[#This Row],[5]]+Tabela1352367[[#This Row],[7]],0)</f>
        <v>0</v>
      </c>
      <c r="T26" s="64">
        <f>IF(Tabela1352367[[#This Row],[2]]="Z",Tabela1352367[[#This Row],[6]]+Tabela1352367[[#This Row],[8]],0)</f>
        <v>0</v>
      </c>
      <c r="U26" s="80">
        <f>IF(Tabela1352367[[#This Row],[2]]="DG",Tabela1352367[[#This Row],[5]]+Tabela1352367[[#This Row],[7]],0)</f>
        <v>0</v>
      </c>
      <c r="V26" s="112">
        <f>IF(Tabela1352367[[#This Row],[2]]="DG",Tabela1352367[[#This Row],[6]]+Tabela1352367[[#This Row],[8]],0)</f>
        <v>0</v>
      </c>
    </row>
    <row r="27" spans="1:22" ht="20.100000000000001" customHeight="1">
      <c r="A27" s="22">
        <f t="shared" si="0"/>
        <v>19</v>
      </c>
      <c r="B27" s="98"/>
      <c r="C27" s="11"/>
      <c r="D27" s="11"/>
      <c r="E27" s="85"/>
      <c r="F27" s="85"/>
      <c r="G27" s="85"/>
      <c r="H27" s="85"/>
      <c r="I27" s="58"/>
      <c r="J27" s="132"/>
      <c r="K27" s="62">
        <f>IF(Tabela1352367[[#This Row],[2]]="O",Tabela1352367[[#This Row],[5]]+Tabela1352367[[#This Row],[7]],0)</f>
        <v>0</v>
      </c>
      <c r="L27" s="63">
        <f>IF(Tabela1352367[[#This Row],[2]]="O",Tabela1352367[[#This Row],[6]]+Tabela1352367[[#This Row],[8]],0)</f>
        <v>0</v>
      </c>
      <c r="M27" s="63">
        <f>IF(Tabela1352367[[#This Row],[2]]="SSR",Tabela1352367[[#This Row],[5]]+Tabela1352367[[#This Row],[7]],0)</f>
        <v>0</v>
      </c>
      <c r="N27" s="63">
        <f>IF(Tabela1352367[[#This Row],[2]]="SSR",Tabela1352367[[#This Row],[6]]+Tabela1352367[[#This Row],[8]],0)</f>
        <v>0</v>
      </c>
      <c r="O27" s="63">
        <f>IF(Tabela1352367[[#This Row],[2]]="S",Tabela1352367[[#This Row],[5]]+Tabela1352367[[#This Row],[7]],0)</f>
        <v>0</v>
      </c>
      <c r="P27" s="63">
        <f>IF(Tabela1352367[[#This Row],[2]]="S",Tabela1352367[[#This Row],[6]]+Tabela1352367[[#This Row],[8]],0)</f>
        <v>0</v>
      </c>
      <c r="Q27" s="63">
        <f>IF(Tabela1352367[[#This Row],[2]]="M",Tabela1352367[[#This Row],[5]]+Tabela1352367[[#This Row],[7]],0)</f>
        <v>0</v>
      </c>
      <c r="R27" s="63">
        <f>IF(Tabela1352367[[#This Row],[2]]="M",Tabela1352367[[#This Row],[6]]+Tabela1352367[[#This Row],[8]],0)</f>
        <v>0</v>
      </c>
      <c r="S27" s="63">
        <f>IF(Tabela1352367[[#This Row],[2]]="Z",Tabela1352367[[#This Row],[5]]+Tabela1352367[[#This Row],[7]],0)</f>
        <v>0</v>
      </c>
      <c r="T27" s="64">
        <f>IF(Tabela1352367[[#This Row],[2]]="Z",Tabela1352367[[#This Row],[6]]+Tabela1352367[[#This Row],[8]],0)</f>
        <v>0</v>
      </c>
      <c r="U27" s="80">
        <f>IF(Tabela1352367[[#This Row],[2]]="DG",Tabela1352367[[#This Row],[5]]+Tabela1352367[[#This Row],[7]],0)</f>
        <v>0</v>
      </c>
      <c r="V27" s="112">
        <f>IF(Tabela1352367[[#This Row],[2]]="DG",Tabela1352367[[#This Row],[6]]+Tabela1352367[[#This Row],[8]],0)</f>
        <v>0</v>
      </c>
    </row>
    <row r="28" spans="1:22" ht="20.100000000000001" customHeight="1">
      <c r="A28" s="22">
        <f t="shared" si="0"/>
        <v>20</v>
      </c>
      <c r="B28" s="98"/>
      <c r="C28" s="11"/>
      <c r="D28" s="11"/>
      <c r="E28" s="85"/>
      <c r="F28" s="85"/>
      <c r="G28" s="85"/>
      <c r="H28" s="85"/>
      <c r="I28" s="58"/>
      <c r="J28" s="132"/>
      <c r="K28" s="62">
        <f>IF(Tabela1352367[[#This Row],[2]]="O",Tabela1352367[[#This Row],[5]]+Tabela1352367[[#This Row],[7]],0)</f>
        <v>0</v>
      </c>
      <c r="L28" s="63">
        <f>IF(Tabela1352367[[#This Row],[2]]="O",Tabela1352367[[#This Row],[6]]+Tabela1352367[[#This Row],[8]],0)</f>
        <v>0</v>
      </c>
      <c r="M28" s="63">
        <f>IF(Tabela1352367[[#This Row],[2]]="SSR",Tabela1352367[[#This Row],[5]]+Tabela1352367[[#This Row],[7]],0)</f>
        <v>0</v>
      </c>
      <c r="N28" s="63">
        <f>IF(Tabela1352367[[#This Row],[2]]="SSR",Tabela1352367[[#This Row],[6]]+Tabela1352367[[#This Row],[8]],0)</f>
        <v>0</v>
      </c>
      <c r="O28" s="63">
        <f>IF(Tabela1352367[[#This Row],[2]]="S",Tabela1352367[[#This Row],[5]]+Tabela1352367[[#This Row],[7]],0)</f>
        <v>0</v>
      </c>
      <c r="P28" s="63">
        <f>IF(Tabela1352367[[#This Row],[2]]="S",Tabela1352367[[#This Row],[6]]+Tabela1352367[[#This Row],[8]],0)</f>
        <v>0</v>
      </c>
      <c r="Q28" s="63">
        <f>IF(Tabela1352367[[#This Row],[2]]="M",Tabela1352367[[#This Row],[5]]+Tabela1352367[[#This Row],[7]],0)</f>
        <v>0</v>
      </c>
      <c r="R28" s="63">
        <f>IF(Tabela1352367[[#This Row],[2]]="M",Tabela1352367[[#This Row],[6]]+Tabela1352367[[#This Row],[8]],0)</f>
        <v>0</v>
      </c>
      <c r="S28" s="63">
        <f>IF(Tabela1352367[[#This Row],[2]]="Z",Tabela1352367[[#This Row],[5]]+Tabela1352367[[#This Row],[7]],0)</f>
        <v>0</v>
      </c>
      <c r="T28" s="64">
        <f>IF(Tabela1352367[[#This Row],[2]]="Z",Tabela1352367[[#This Row],[6]]+Tabela1352367[[#This Row],[8]],0)</f>
        <v>0</v>
      </c>
      <c r="U28" s="80">
        <f>IF(Tabela1352367[[#This Row],[2]]="DG",Tabela1352367[[#This Row],[5]]+Tabela1352367[[#This Row],[7]],0)</f>
        <v>0</v>
      </c>
      <c r="V28" s="112">
        <f>IF(Tabela1352367[[#This Row],[2]]="DG",Tabela1352367[[#This Row],[6]]+Tabela1352367[[#This Row],[8]],0)</f>
        <v>0</v>
      </c>
    </row>
    <row r="29" spans="1:22" ht="20.100000000000001" customHeight="1">
      <c r="A29" s="22">
        <f t="shared" si="0"/>
        <v>21</v>
      </c>
      <c r="B29" s="98"/>
      <c r="C29" s="11"/>
      <c r="D29" s="11"/>
      <c r="E29" s="85"/>
      <c r="F29" s="85"/>
      <c r="G29" s="85"/>
      <c r="H29" s="85"/>
      <c r="I29" s="58"/>
      <c r="J29" s="132"/>
      <c r="K29" s="62">
        <f>IF(Tabela1352367[[#This Row],[2]]="O",Tabela1352367[[#This Row],[5]]+Tabela1352367[[#This Row],[7]],0)</f>
        <v>0</v>
      </c>
      <c r="L29" s="63">
        <f>IF(Tabela1352367[[#This Row],[2]]="O",Tabela1352367[[#This Row],[6]]+Tabela1352367[[#This Row],[8]],0)</f>
        <v>0</v>
      </c>
      <c r="M29" s="63">
        <f>IF(Tabela1352367[[#This Row],[2]]="SSR",Tabela1352367[[#This Row],[5]]+Tabela1352367[[#This Row],[7]],0)</f>
        <v>0</v>
      </c>
      <c r="N29" s="63">
        <f>IF(Tabela1352367[[#This Row],[2]]="SSR",Tabela1352367[[#This Row],[6]]+Tabela1352367[[#This Row],[8]],0)</f>
        <v>0</v>
      </c>
      <c r="O29" s="63">
        <f>IF(Tabela1352367[[#This Row],[2]]="S",Tabela1352367[[#This Row],[5]]+Tabela1352367[[#This Row],[7]],0)</f>
        <v>0</v>
      </c>
      <c r="P29" s="63">
        <f>IF(Tabela1352367[[#This Row],[2]]="S",Tabela1352367[[#This Row],[6]]+Tabela1352367[[#This Row],[8]],0)</f>
        <v>0</v>
      </c>
      <c r="Q29" s="63">
        <f>IF(Tabela1352367[[#This Row],[2]]="M",Tabela1352367[[#This Row],[5]]+Tabela1352367[[#This Row],[7]],0)</f>
        <v>0</v>
      </c>
      <c r="R29" s="63">
        <f>IF(Tabela1352367[[#This Row],[2]]="M",Tabela1352367[[#This Row],[6]]+Tabela1352367[[#This Row],[8]],0)</f>
        <v>0</v>
      </c>
      <c r="S29" s="63">
        <f>IF(Tabela1352367[[#This Row],[2]]="Z",Tabela1352367[[#This Row],[5]]+Tabela1352367[[#This Row],[7]],0)</f>
        <v>0</v>
      </c>
      <c r="T29" s="64">
        <f>IF(Tabela1352367[[#This Row],[2]]="Z",Tabela1352367[[#This Row],[6]]+Tabela1352367[[#This Row],[8]],0)</f>
        <v>0</v>
      </c>
      <c r="U29" s="80">
        <f>IF(Tabela1352367[[#This Row],[2]]="DG",Tabela1352367[[#This Row],[5]]+Tabela1352367[[#This Row],[7]],0)</f>
        <v>0</v>
      </c>
      <c r="V29" s="112">
        <f>IF(Tabela1352367[[#This Row],[2]]="DG",Tabela1352367[[#This Row],[6]]+Tabela1352367[[#This Row],[8]],0)</f>
        <v>0</v>
      </c>
    </row>
    <row r="30" spans="1:22" ht="20.100000000000001" customHeight="1">
      <c r="A30" s="22">
        <f t="shared" si="0"/>
        <v>22</v>
      </c>
      <c r="B30" s="98"/>
      <c r="C30" s="11"/>
      <c r="D30" s="11"/>
      <c r="E30" s="85"/>
      <c r="F30" s="85"/>
      <c r="G30" s="85"/>
      <c r="H30" s="85"/>
      <c r="I30" s="58"/>
      <c r="J30" s="132"/>
      <c r="K30" s="62">
        <f>IF(Tabela1352367[[#This Row],[2]]="O",Tabela1352367[[#This Row],[5]]+Tabela1352367[[#This Row],[7]],0)</f>
        <v>0</v>
      </c>
      <c r="L30" s="63">
        <f>IF(Tabela1352367[[#This Row],[2]]="O",Tabela1352367[[#This Row],[6]]+Tabela1352367[[#This Row],[8]],0)</f>
        <v>0</v>
      </c>
      <c r="M30" s="63">
        <f>IF(Tabela1352367[[#This Row],[2]]="SSR",Tabela1352367[[#This Row],[5]]+Tabela1352367[[#This Row],[7]],0)</f>
        <v>0</v>
      </c>
      <c r="N30" s="63">
        <f>IF(Tabela1352367[[#This Row],[2]]="SSR",Tabela1352367[[#This Row],[6]]+Tabela1352367[[#This Row],[8]],0)</f>
        <v>0</v>
      </c>
      <c r="O30" s="63">
        <f>IF(Tabela1352367[[#This Row],[2]]="S",Tabela1352367[[#This Row],[5]]+Tabela1352367[[#This Row],[7]],0)</f>
        <v>0</v>
      </c>
      <c r="P30" s="63">
        <f>IF(Tabela1352367[[#This Row],[2]]="S",Tabela1352367[[#This Row],[6]]+Tabela1352367[[#This Row],[8]],0)</f>
        <v>0</v>
      </c>
      <c r="Q30" s="63">
        <f>IF(Tabela1352367[[#This Row],[2]]="M",Tabela1352367[[#This Row],[5]]+Tabela1352367[[#This Row],[7]],0)</f>
        <v>0</v>
      </c>
      <c r="R30" s="63">
        <f>IF(Tabela1352367[[#This Row],[2]]="M",Tabela1352367[[#This Row],[6]]+Tabela1352367[[#This Row],[8]],0)</f>
        <v>0</v>
      </c>
      <c r="S30" s="63">
        <f>IF(Tabela1352367[[#This Row],[2]]="Z",Tabela1352367[[#This Row],[5]]+Tabela1352367[[#This Row],[7]],0)</f>
        <v>0</v>
      </c>
      <c r="T30" s="64">
        <f>IF(Tabela1352367[[#This Row],[2]]="Z",Tabela1352367[[#This Row],[6]]+Tabela1352367[[#This Row],[8]],0)</f>
        <v>0</v>
      </c>
      <c r="U30" s="80">
        <f>IF(Tabela1352367[[#This Row],[2]]="DG",Tabela1352367[[#This Row],[5]]+Tabela1352367[[#This Row],[7]],0)</f>
        <v>0</v>
      </c>
      <c r="V30" s="112">
        <f>IF(Tabela1352367[[#This Row],[2]]="DG",Tabela1352367[[#This Row],[6]]+Tabela1352367[[#This Row],[8]],0)</f>
        <v>0</v>
      </c>
    </row>
    <row r="31" spans="1:22" ht="20.100000000000001" customHeight="1">
      <c r="A31" s="22">
        <f t="shared" si="0"/>
        <v>23</v>
      </c>
      <c r="B31" s="74"/>
      <c r="C31" s="11"/>
      <c r="D31" s="76"/>
      <c r="E31" s="85"/>
      <c r="F31" s="85"/>
      <c r="G31" s="85"/>
      <c r="H31" s="85"/>
      <c r="I31" s="58"/>
      <c r="J31" s="132"/>
      <c r="K31" s="62">
        <f>IF(Tabela1352367[[#This Row],[2]]="O",Tabela1352367[[#This Row],[5]]+Tabela1352367[[#This Row],[7]],0)</f>
        <v>0</v>
      </c>
      <c r="L31" s="63">
        <f>IF(Tabela1352367[[#This Row],[2]]="O",Tabela1352367[[#This Row],[6]]+Tabela1352367[[#This Row],[8]],0)</f>
        <v>0</v>
      </c>
      <c r="M31" s="63">
        <f>IF(Tabela1352367[[#This Row],[2]]="SSR",Tabela1352367[[#This Row],[5]]+Tabela1352367[[#This Row],[7]],0)</f>
        <v>0</v>
      </c>
      <c r="N31" s="63">
        <f>IF(Tabela1352367[[#This Row],[2]]="SSR",Tabela1352367[[#This Row],[6]]+Tabela1352367[[#This Row],[8]],0)</f>
        <v>0</v>
      </c>
      <c r="O31" s="63">
        <f>IF(Tabela1352367[[#This Row],[2]]="S",Tabela1352367[[#This Row],[5]]+Tabela1352367[[#This Row],[7]],0)</f>
        <v>0</v>
      </c>
      <c r="P31" s="63">
        <f>IF(Tabela1352367[[#This Row],[2]]="S",Tabela1352367[[#This Row],[6]]+Tabela1352367[[#This Row],[8]],0)</f>
        <v>0</v>
      </c>
      <c r="Q31" s="63">
        <f>IF(Tabela1352367[[#This Row],[2]]="M",Tabela1352367[[#This Row],[5]]+Tabela1352367[[#This Row],[7]],0)</f>
        <v>0</v>
      </c>
      <c r="R31" s="63">
        <f>IF(Tabela1352367[[#This Row],[2]]="M",Tabela1352367[[#This Row],[6]]+Tabela1352367[[#This Row],[8]],0)</f>
        <v>0</v>
      </c>
      <c r="S31" s="63">
        <f>IF(Tabela1352367[[#This Row],[2]]="Z",Tabela1352367[[#This Row],[5]]+Tabela1352367[[#This Row],[7]],0)</f>
        <v>0</v>
      </c>
      <c r="T31" s="64">
        <f>IF(Tabela1352367[[#This Row],[2]]="Z",Tabela1352367[[#This Row],[6]]+Tabela1352367[[#This Row],[8]],0)</f>
        <v>0</v>
      </c>
      <c r="U31" s="80">
        <f>IF(Tabela1352367[[#This Row],[2]]="DG",Tabela1352367[[#This Row],[5]]+Tabela1352367[[#This Row],[7]],0)</f>
        <v>0</v>
      </c>
      <c r="V31" s="112">
        <f>IF(Tabela1352367[[#This Row],[2]]="DG",Tabela1352367[[#This Row],[6]]+Tabela1352367[[#This Row],[8]],0)</f>
        <v>0</v>
      </c>
    </row>
    <row r="32" spans="1:22" ht="20.100000000000001" customHeight="1">
      <c r="A32" s="22">
        <f t="shared" si="0"/>
        <v>24</v>
      </c>
      <c r="B32" s="74"/>
      <c r="C32" s="11"/>
      <c r="D32" s="11"/>
      <c r="E32" s="23"/>
      <c r="F32" s="23"/>
      <c r="G32" s="23"/>
      <c r="H32" s="23"/>
      <c r="I32" s="58"/>
      <c r="J32" s="132"/>
      <c r="K32" s="62">
        <f>IF(Tabela1352367[[#This Row],[2]]="O",Tabela1352367[[#This Row],[5]]+Tabela1352367[[#This Row],[7]],0)</f>
        <v>0</v>
      </c>
      <c r="L32" s="63">
        <f>IF(Tabela1352367[[#This Row],[2]]="O",Tabela1352367[[#This Row],[6]]+Tabela1352367[[#This Row],[8]],0)</f>
        <v>0</v>
      </c>
      <c r="M32" s="63">
        <f>IF(Tabela1352367[[#This Row],[2]]="SSR",Tabela1352367[[#This Row],[5]]+Tabela1352367[[#This Row],[7]],0)</f>
        <v>0</v>
      </c>
      <c r="N32" s="63">
        <f>IF(Tabela1352367[[#This Row],[2]]="SSR",Tabela1352367[[#This Row],[6]]+Tabela1352367[[#This Row],[8]],0)</f>
        <v>0</v>
      </c>
      <c r="O32" s="63">
        <f>IF(Tabela1352367[[#This Row],[2]]="S",Tabela1352367[[#This Row],[5]]+Tabela1352367[[#This Row],[7]],0)</f>
        <v>0</v>
      </c>
      <c r="P32" s="63">
        <f>IF(Tabela1352367[[#This Row],[2]]="S",Tabela1352367[[#This Row],[6]]+Tabela1352367[[#This Row],[8]],0)</f>
        <v>0</v>
      </c>
      <c r="Q32" s="63">
        <f>IF(Tabela1352367[[#This Row],[2]]="M",Tabela1352367[[#This Row],[5]]+Tabela1352367[[#This Row],[7]],0)</f>
        <v>0</v>
      </c>
      <c r="R32" s="63">
        <f>IF(Tabela1352367[[#This Row],[2]]="M",Tabela1352367[[#This Row],[6]]+Tabela1352367[[#This Row],[8]],0)</f>
        <v>0</v>
      </c>
      <c r="S32" s="63">
        <f>IF(Tabela1352367[[#This Row],[2]]="Z",Tabela1352367[[#This Row],[5]]+Tabela1352367[[#This Row],[7]],0)</f>
        <v>0</v>
      </c>
      <c r="T32" s="64">
        <f>IF(Tabela1352367[[#This Row],[2]]="Z",Tabela1352367[[#This Row],[6]]+Tabela1352367[[#This Row],[8]],0)</f>
        <v>0</v>
      </c>
      <c r="U32" s="80">
        <f>IF(Tabela1352367[[#This Row],[2]]="DG",Tabela1352367[[#This Row],[5]]+Tabela1352367[[#This Row],[7]],0)</f>
        <v>0</v>
      </c>
      <c r="V32" s="112">
        <f>IF(Tabela1352367[[#This Row],[2]]="DG",Tabela1352367[[#This Row],[6]]+Tabela1352367[[#This Row],[8]],0)</f>
        <v>0</v>
      </c>
    </row>
    <row r="33" spans="1:22" ht="20.100000000000001" customHeight="1" thickBot="1">
      <c r="A33" s="22">
        <v>25</v>
      </c>
      <c r="B33" s="74"/>
      <c r="C33" s="11"/>
      <c r="D33" s="11"/>
      <c r="E33" s="23"/>
      <c r="F33" s="23"/>
      <c r="G33" s="23"/>
      <c r="H33" s="23"/>
      <c r="I33" s="58"/>
      <c r="J33" s="132"/>
      <c r="K33" s="68">
        <f>IF(Tabela1352367[[#This Row],[2]]="O",Tabela1352367[[#This Row],[5]]+Tabela1352367[[#This Row],[7]],0)</f>
        <v>0</v>
      </c>
      <c r="L33" s="69">
        <f>IF(Tabela1352367[[#This Row],[2]]="O",Tabela1352367[[#This Row],[6]]+Tabela1352367[[#This Row],[8]],0)</f>
        <v>0</v>
      </c>
      <c r="M33" s="69">
        <f>IF(Tabela1352367[[#This Row],[2]]="SSR",Tabela1352367[[#This Row],[5]]+Tabela1352367[[#This Row],[7]],0)</f>
        <v>0</v>
      </c>
      <c r="N33" s="69">
        <f>IF(Tabela1352367[[#This Row],[2]]="SSR",Tabela1352367[[#This Row],[6]]+Tabela1352367[[#This Row],[8]],0)</f>
        <v>0</v>
      </c>
      <c r="O33" s="69">
        <f>IF(Tabela1352367[[#This Row],[2]]="S",Tabela1352367[[#This Row],[5]]+Tabela1352367[[#This Row],[7]],0)</f>
        <v>0</v>
      </c>
      <c r="P33" s="69">
        <f>IF(Tabela1352367[[#This Row],[2]]="S",Tabela1352367[[#This Row],[6]]+Tabela1352367[[#This Row],[8]],0)</f>
        <v>0</v>
      </c>
      <c r="Q33" s="69">
        <f>IF(Tabela1352367[[#This Row],[2]]="M",Tabela1352367[[#This Row],[5]]+Tabela1352367[[#This Row],[7]],0)</f>
        <v>0</v>
      </c>
      <c r="R33" s="69">
        <f>IF(Tabela1352367[[#This Row],[2]]="M",Tabela1352367[[#This Row],[6]]+Tabela1352367[[#This Row],[8]],0)</f>
        <v>0</v>
      </c>
      <c r="S33" s="69">
        <f>IF(Tabela1352367[[#This Row],[2]]="Z",Tabela1352367[[#This Row],[5]]+Tabela1352367[[#This Row],[7]],0)</f>
        <v>0</v>
      </c>
      <c r="T33" s="70">
        <f>IF(Tabela1352367[[#This Row],[2]]="Z",Tabela1352367[[#This Row],[6]]+Tabela1352367[[#This Row],[8]],0)</f>
        <v>0</v>
      </c>
      <c r="U33" s="120">
        <f>IF(Tabela1352367[[#This Row],[2]]="DG",Tabela1352367[[#This Row],[5]]+Tabela1352367[[#This Row],[7]],0)</f>
        <v>0</v>
      </c>
      <c r="V33" s="122">
        <f>IF(Tabela1352367[[#This Row],[2]]="DG",Tabela1352367[[#This Row],[6]]+Tabela1352367[[#This Row],[8]],0)</f>
        <v>0</v>
      </c>
    </row>
    <row r="34" spans="1:22" ht="20.100000000000001" customHeight="1" thickBot="1">
      <c r="A34" s="14"/>
      <c r="B34" s="99"/>
      <c r="C34" s="16"/>
      <c r="D34" s="41" t="s">
        <v>19</v>
      </c>
      <c r="E34" s="43">
        <f>SUBTOTAL(109,Tabela1352367[5])</f>
        <v>0</v>
      </c>
      <c r="F34" s="43">
        <f>SUBTOTAL(109,Tabela1352367[6])</f>
        <v>0</v>
      </c>
      <c r="G34" s="43">
        <f>SUBTOTAL(109,Tabela1352367[7])</f>
        <v>0</v>
      </c>
      <c r="H34" s="43">
        <f>SUBTOTAL(109,Tabela1352367[8])</f>
        <v>0</v>
      </c>
      <c r="I34" s="45" t="s">
        <v>38</v>
      </c>
      <c r="J34" s="60">
        <f ca="1">SUMIF(I9:J33,"p",J9:J33)</f>
        <v>0</v>
      </c>
      <c r="K34" s="136">
        <f t="shared" ref="K34:V34" si="1">SUM(K9:K33)</f>
        <v>0</v>
      </c>
      <c r="L34" s="136">
        <f t="shared" si="1"/>
        <v>0</v>
      </c>
      <c r="M34" s="136">
        <f t="shared" si="1"/>
        <v>0</v>
      </c>
      <c r="N34" s="136">
        <f t="shared" si="1"/>
        <v>0</v>
      </c>
      <c r="O34" s="136">
        <f t="shared" si="1"/>
        <v>0</v>
      </c>
      <c r="P34" s="114">
        <f t="shared" si="1"/>
        <v>0</v>
      </c>
      <c r="Q34" s="114">
        <f t="shared" si="1"/>
        <v>0</v>
      </c>
      <c r="R34" s="113">
        <f t="shared" si="1"/>
        <v>0</v>
      </c>
      <c r="S34" s="114">
        <f t="shared" si="1"/>
        <v>0</v>
      </c>
      <c r="T34" s="113">
        <f t="shared" si="1"/>
        <v>0</v>
      </c>
      <c r="U34" s="114">
        <f t="shared" si="1"/>
        <v>0</v>
      </c>
      <c r="V34" s="113">
        <f t="shared" si="1"/>
        <v>0</v>
      </c>
    </row>
    <row r="35" spans="1:22" ht="20.100000000000001" customHeight="1">
      <c r="C35" s="15"/>
      <c r="D35" s="42" t="s">
        <v>20</v>
      </c>
      <c r="E35" s="187">
        <f>E34-F34+E5</f>
        <v>0</v>
      </c>
      <c r="F35" s="187"/>
      <c r="G35" s="187">
        <f>G34-H34+G5</f>
        <v>0</v>
      </c>
      <c r="H35" s="187"/>
      <c r="I35" s="46" t="s">
        <v>39</v>
      </c>
      <c r="J35" s="134">
        <f ca="1">SUMIF(I9:J33,"z",J9:J33)</f>
        <v>0</v>
      </c>
      <c r="K35" s="225" t="s">
        <v>104</v>
      </c>
      <c r="L35" s="226"/>
      <c r="M35" s="227"/>
      <c r="N35" s="137" t="s">
        <v>5</v>
      </c>
      <c r="O35" s="139">
        <f>K34+M34+O34+Q34+S34</f>
        <v>0</v>
      </c>
    </row>
    <row r="36" spans="1:22" ht="20.100000000000001" customHeight="1" thickBot="1">
      <c r="C36" s="12"/>
      <c r="D36" s="47" t="s">
        <v>10</v>
      </c>
      <c r="E36" s="190">
        <f>G35+E35</f>
        <v>0</v>
      </c>
      <c r="F36" s="190"/>
      <c r="G36" s="190"/>
      <c r="H36" s="190"/>
      <c r="I36" s="126" t="s">
        <v>40</v>
      </c>
      <c r="J36" s="135">
        <f ca="1">J34-D3-J35+I5</f>
        <v>0</v>
      </c>
      <c r="K36" s="228"/>
      <c r="L36" s="229"/>
      <c r="M36" s="230"/>
      <c r="N36" s="138" t="s">
        <v>1</v>
      </c>
      <c r="O36" s="140">
        <f>L34+N34+P34+R34+T34</f>
        <v>0</v>
      </c>
    </row>
    <row r="37" spans="1:22" ht="15">
      <c r="C37" s="5" t="str">
        <f>IF(D37=0,"Rozliczono całkowicie",IF(D37&gt;0,"NADPŁATA","NIEDOPŁATA"))</f>
        <v>Rozliczono całkowicie</v>
      </c>
      <c r="D37" s="4">
        <f>(G10+(F11+H11)-D3+D5)</f>
        <v>0</v>
      </c>
      <c r="I37" s="3"/>
    </row>
    <row r="38" spans="1:22">
      <c r="C38" s="6" t="str">
        <f>IF(E10+G10=D3-(E9+G9),"Odpis procentowy na dobro koła wprowadzono poprawnie","Odpis procentowy na dobro koła wprowadzono błędnie")</f>
        <v>Odpis procentowy na dobro koła wprowadzono poprawnie</v>
      </c>
      <c r="D38" s="7"/>
      <c r="I38" s="3"/>
    </row>
    <row r="39" spans="1:22">
      <c r="C39" s="8" t="str">
        <f>IF(AND(ISNUMBER(E5),ISNUMBER(G5)),"Wprowadzono poprzedni okres poprawnie","UWAGA !!! Nie wprowadzono poprzedniego okresu w kasie lub banku")</f>
        <v>Wprowadzono poprzedni okres poprawnie</v>
      </c>
      <c r="D39" s="9"/>
      <c r="E39" s="108"/>
      <c r="I39" s="3"/>
    </row>
    <row r="40" spans="1:22">
      <c r="C40" s="14" t="s">
        <v>6</v>
      </c>
      <c r="D40" s="2"/>
    </row>
    <row r="41" spans="1:22">
      <c r="D41" t="s">
        <v>21</v>
      </c>
      <c r="G41" t="s">
        <v>41</v>
      </c>
      <c r="J41" t="s">
        <v>42</v>
      </c>
    </row>
    <row r="42" spans="1:22">
      <c r="C42" s="13" t="s">
        <v>9</v>
      </c>
      <c r="D42" s="13"/>
    </row>
    <row r="43" spans="1:22">
      <c r="A43" s="13"/>
      <c r="B43" s="100"/>
      <c r="C43" s="13"/>
      <c r="D43" s="13"/>
    </row>
    <row r="44" spans="1:22">
      <c r="A44" s="13"/>
      <c r="B44" s="100"/>
      <c r="C44" s="13"/>
      <c r="D44" s="13"/>
    </row>
  </sheetData>
  <sheetProtection algorithmName="SHA-512" hashValue="uMTnX8qWiEB9cg1mc0HH+p7AmH/CwBOwV90CoNe+5HQNaW6NtBsGksJKdeEhiRm4pUho34sP9E9ib0FnqtnJvg==" saltValue="j/xy1S4nNscSbnhBzkXwYQ==" spinCount="100000" sheet="1" objects="1" scenarios="1"/>
  <mergeCells count="28">
    <mergeCell ref="D1:H1"/>
    <mergeCell ref="D2:H2"/>
    <mergeCell ref="A3:A4"/>
    <mergeCell ref="C3:C4"/>
    <mergeCell ref="D3:D4"/>
    <mergeCell ref="E3:H4"/>
    <mergeCell ref="A6:A7"/>
    <mergeCell ref="C6:C7"/>
    <mergeCell ref="D6:D7"/>
    <mergeCell ref="E6:F6"/>
    <mergeCell ref="G6:H6"/>
    <mergeCell ref="B6:B7"/>
    <mergeCell ref="I8:J8"/>
    <mergeCell ref="E35:F35"/>
    <mergeCell ref="G35:H35"/>
    <mergeCell ref="E36:H36"/>
    <mergeCell ref="I3:J4"/>
    <mergeCell ref="E5:F5"/>
    <mergeCell ref="G5:H5"/>
    <mergeCell ref="I5:J6"/>
    <mergeCell ref="S6:T6"/>
    <mergeCell ref="U6:V6"/>
    <mergeCell ref="K3:V5"/>
    <mergeCell ref="K35:M36"/>
    <mergeCell ref="K6:L6"/>
    <mergeCell ref="M6:N6"/>
    <mergeCell ref="O6:P6"/>
    <mergeCell ref="Q6:R6"/>
  </mergeCells>
  <conditionalFormatting sqref="C37:C38">
    <cfRule type="containsText" dxfId="139" priority="8" operator="containsText" text="NIEDOPŁATA">
      <formula>NOT(ISERROR(SEARCH("NIEDOPŁATA",C37)))</formula>
    </cfRule>
    <cfRule type="containsText" dxfId="138" priority="9" operator="containsText" text="NADPŁATA">
      <formula>NOT(ISERROR(SEARCH("NADPŁATA",C37)))</formula>
    </cfRule>
    <cfRule type="containsText" dxfId="137" priority="10" operator="containsText" text="Rozliczono całkowicie">
      <formula>NOT(ISERROR(SEARCH("Rozliczono całkowicie",C37)))</formula>
    </cfRule>
    <cfRule type="containsText" dxfId="136" priority="11" operator="containsText" text="UWAGA">
      <formula>NOT(ISERROR(SEARCH("UWAGA",C37)))</formula>
    </cfRule>
    <cfRule type="containsText" dxfId="135" priority="12" operator="containsText" text="UWAGA">
      <formula>NOT(ISERROR(SEARCH("UWAGA",C37)))</formula>
    </cfRule>
  </conditionalFormatting>
  <conditionalFormatting sqref="C39 C42">
    <cfRule type="containsText" dxfId="134" priority="20" operator="containsText" text="Wprowadzono poprzedni okres poprawnie">
      <formula>NOT(ISERROR(SEARCH("Wprowadzono poprzedni okres poprawnie",C39)))</formula>
    </cfRule>
  </conditionalFormatting>
  <conditionalFormatting sqref="C38:D38">
    <cfRule type="containsText" dxfId="133" priority="6" operator="containsText" text="Odpis procentowy na dobro koła wprowadzono błędnie">
      <formula>NOT(ISERROR(SEARCH("Odpis procentowy na dobro koła wprowadzono błędnie",C38)))</formula>
    </cfRule>
    <cfRule type="containsText" dxfId="132" priority="7" operator="containsText" text="Odpis procentowy na dobro koła wprowadzono poprawnie">
      <formula>NOT(ISERROR(SEARCH("Odpis procentowy na dobro koła wprowadzono poprawnie",C38)))</formula>
    </cfRule>
  </conditionalFormatting>
  <conditionalFormatting sqref="D37">
    <cfRule type="cellIs" dxfId="131" priority="1" operator="greaterThan">
      <formula>0</formula>
    </cfRule>
    <cfRule type="cellIs" dxfId="130" priority="2" operator="lessThan">
      <formula>0</formula>
    </cfRule>
    <cfRule type="cellIs" dxfId="129" priority="3" operator="equal">
      <formula>0</formula>
    </cfRule>
    <cfRule type="containsText" dxfId="128" priority="4" operator="containsText" text="UWAGA">
      <formula>NOT(ISERROR(SEARCH("UWAGA",D37)))</formula>
    </cfRule>
    <cfRule type="containsText" dxfId="127" priority="5" operator="containsText" text="UWAGA">
      <formula>NOT(ISERROR(SEARCH("UWAGA",D37)))</formula>
    </cfRule>
  </conditionalFormatting>
  <conditionalFormatting sqref="D38 C39:D39 C42">
    <cfRule type="containsText" dxfId="126" priority="24" operator="containsText" text="UWAGA">
      <formula>NOT(ISERROR(SEARCH("UWAGA",C38)))</formula>
    </cfRule>
  </conditionalFormatting>
  <conditionalFormatting sqref="D38:D39">
    <cfRule type="cellIs" dxfId="125" priority="21" operator="greaterThan">
      <formula>0</formula>
    </cfRule>
    <cfRule type="cellIs" dxfId="124" priority="22" operator="lessThan">
      <formula>0</formula>
    </cfRule>
    <cfRule type="cellIs" dxfId="123" priority="23" operator="equal">
      <formula>0</formula>
    </cfRule>
    <cfRule type="containsText" dxfId="122" priority="25" operator="containsText" text="UWAGA">
      <formula>NOT(ISERROR(SEARCH("UWAGA",D38)))</formula>
    </cfRule>
  </conditionalFormatting>
  <conditionalFormatting sqref="D39">
    <cfRule type="containsText" dxfId="121" priority="13" operator="containsText" text="UWAGA !!! Nie wprowadzono poprzedniego okresu w kasie lub banku">
      <formula>NOT(ISERROR(SEARCH("UWAGA !!! Nie wprowadzono poprzedniego okresu w kasie lub banku",D39)))</formula>
    </cfRule>
  </conditionalFormatting>
  <conditionalFormatting sqref="D39:D40">
    <cfRule type="containsText" dxfId="120" priority="14" operator="containsText" text="Wprowadzono poprzedni okres poprawnie">
      <formula>NOT(ISERROR(SEARCH("Wprowadzono poprzedni okres poprawnie",D39)))</formula>
    </cfRule>
  </conditionalFormatting>
  <pageMargins left="0.59055118110236227" right="0.15748031496062992" top="0.31496062992125984" bottom="0.31496062992125984" header="0.31496062992125984" footer="0.31496062992125984"/>
  <pageSetup paperSize="9" scale="67" fitToHeight="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44"/>
  <sheetViews>
    <sheetView zoomScale="70" zoomScaleNormal="70" zoomScaleSheetLayoutView="78" workbookViewId="0">
      <selection activeCell="C12" sqref="C12"/>
    </sheetView>
  </sheetViews>
  <sheetFormatPr defaultRowHeight="14.25"/>
  <cols>
    <col min="1" max="1" width="3.75" customWidth="1"/>
    <col min="2" max="2" width="3.75" style="92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customWidth="1"/>
    <col min="11" max="22" width="12.125" customWidth="1"/>
  </cols>
  <sheetData>
    <row r="1" spans="1:22" ht="20.100000000000001" customHeight="1">
      <c r="D1" s="223" t="s">
        <v>30</v>
      </c>
      <c r="E1" s="223"/>
      <c r="F1" s="223"/>
      <c r="G1" s="223"/>
      <c r="H1" s="223"/>
    </row>
    <row r="2" spans="1:22" ht="20.100000000000001" customHeight="1" thickBot="1">
      <c r="C2" s="3" t="s">
        <v>0</v>
      </c>
      <c r="D2" s="224" t="s">
        <v>70</v>
      </c>
      <c r="E2" s="224"/>
      <c r="F2" s="224"/>
      <c r="G2" s="224"/>
      <c r="H2" s="224"/>
    </row>
    <row r="3" spans="1:22" ht="15.75" customHeight="1">
      <c r="A3" s="201"/>
      <c r="B3" s="93"/>
      <c r="C3" s="203" t="s">
        <v>69</v>
      </c>
      <c r="D3" s="205"/>
      <c r="E3" s="172" t="s">
        <v>7</v>
      </c>
      <c r="F3" s="173"/>
      <c r="G3" s="173"/>
      <c r="H3" s="174"/>
      <c r="I3" s="213" t="s">
        <v>36</v>
      </c>
      <c r="J3" s="214"/>
      <c r="K3" s="172" t="s">
        <v>52</v>
      </c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4"/>
    </row>
    <row r="4" spans="1:22" ht="20.100000000000001" customHeight="1" thickBot="1">
      <c r="A4" s="202"/>
      <c r="B4" s="94"/>
      <c r="C4" s="204"/>
      <c r="D4" s="206"/>
      <c r="E4" s="178"/>
      <c r="F4" s="179"/>
      <c r="G4" s="179"/>
      <c r="H4" s="180"/>
      <c r="I4" s="215"/>
      <c r="J4" s="216"/>
      <c r="K4" s="175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7"/>
    </row>
    <row r="5" spans="1:22" ht="24.95" customHeight="1" thickBot="1">
      <c r="A5" s="29"/>
      <c r="B5" s="95"/>
      <c r="C5" s="32" t="s">
        <v>59</v>
      </c>
      <c r="D5" s="61">
        <f>czerwiec!D37</f>
        <v>0</v>
      </c>
      <c r="E5" s="234">
        <f>czerwiec!E35</f>
        <v>0</v>
      </c>
      <c r="F5" s="235"/>
      <c r="G5" s="232">
        <f>czerwiec!G35</f>
        <v>0</v>
      </c>
      <c r="H5" s="233"/>
      <c r="I5" s="236">
        <f ca="1">czerwiec!J36</f>
        <v>0</v>
      </c>
      <c r="J5" s="237"/>
      <c r="K5" s="178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80"/>
    </row>
    <row r="6" spans="1:22" ht="24.95" customHeight="1">
      <c r="A6" s="192" t="s">
        <v>4</v>
      </c>
      <c r="B6" s="199" t="s">
        <v>86</v>
      </c>
      <c r="C6" s="194" t="s">
        <v>22</v>
      </c>
      <c r="D6" s="196" t="s">
        <v>11</v>
      </c>
      <c r="E6" s="185" t="s">
        <v>2</v>
      </c>
      <c r="F6" s="186"/>
      <c r="G6" s="185" t="s">
        <v>3</v>
      </c>
      <c r="H6" s="186"/>
      <c r="I6" s="238"/>
      <c r="J6" s="239"/>
      <c r="K6" s="185" t="s">
        <v>81</v>
      </c>
      <c r="L6" s="186"/>
      <c r="M6" s="185" t="s">
        <v>82</v>
      </c>
      <c r="N6" s="186"/>
      <c r="O6" s="185" t="s">
        <v>83</v>
      </c>
      <c r="P6" s="186"/>
      <c r="Q6" s="185" t="s">
        <v>84</v>
      </c>
      <c r="R6" s="186"/>
      <c r="S6" s="185" t="s">
        <v>85</v>
      </c>
      <c r="T6" s="186"/>
      <c r="U6" s="185" t="s">
        <v>103</v>
      </c>
      <c r="V6" s="186"/>
    </row>
    <row r="7" spans="1:22" ht="24.95" customHeight="1" thickBot="1">
      <c r="A7" s="193"/>
      <c r="B7" s="200"/>
      <c r="C7" s="195"/>
      <c r="D7" s="197"/>
      <c r="E7" s="26" t="s">
        <v>5</v>
      </c>
      <c r="F7" s="27" t="s">
        <v>1</v>
      </c>
      <c r="G7" s="26" t="s">
        <v>5</v>
      </c>
      <c r="H7" s="27" t="s">
        <v>1</v>
      </c>
      <c r="I7" s="50" t="s">
        <v>43</v>
      </c>
      <c r="J7" s="51" t="s">
        <v>37</v>
      </c>
      <c r="K7" s="115" t="s">
        <v>5</v>
      </c>
      <c r="L7" s="116" t="s">
        <v>1</v>
      </c>
      <c r="M7" s="115" t="s">
        <v>5</v>
      </c>
      <c r="N7" s="116" t="s">
        <v>1</v>
      </c>
      <c r="O7" s="115" t="s">
        <v>5</v>
      </c>
      <c r="P7" s="116" t="s">
        <v>1</v>
      </c>
      <c r="Q7" s="115" t="s">
        <v>5</v>
      </c>
      <c r="R7" s="116" t="s">
        <v>1</v>
      </c>
      <c r="S7" s="115" t="s">
        <v>5</v>
      </c>
      <c r="T7" s="116" t="s">
        <v>1</v>
      </c>
      <c r="U7" s="115" t="s">
        <v>5</v>
      </c>
      <c r="V7" s="116" t="s">
        <v>1</v>
      </c>
    </row>
    <row r="8" spans="1:22" ht="20.100000000000001" customHeight="1" thickBot="1">
      <c r="A8" s="24" t="s">
        <v>12</v>
      </c>
      <c r="B8" s="96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217" t="s">
        <v>46</v>
      </c>
      <c r="J8" s="218"/>
      <c r="K8" s="117" t="s">
        <v>53</v>
      </c>
      <c r="L8" s="118" t="s">
        <v>54</v>
      </c>
      <c r="M8" s="118" t="s">
        <v>44</v>
      </c>
      <c r="N8" s="118" t="s">
        <v>47</v>
      </c>
      <c r="O8" s="118" t="s">
        <v>48</v>
      </c>
      <c r="P8" s="118" t="s">
        <v>49</v>
      </c>
      <c r="Q8" s="118" t="s">
        <v>50</v>
      </c>
      <c r="R8" s="118" t="s">
        <v>51</v>
      </c>
      <c r="S8" s="118" t="s">
        <v>50</v>
      </c>
      <c r="T8" s="119" t="s">
        <v>51</v>
      </c>
      <c r="U8" s="118" t="s">
        <v>50</v>
      </c>
      <c r="V8" s="119" t="s">
        <v>51</v>
      </c>
    </row>
    <row r="9" spans="1:22" s="1" customFormat="1" ht="20.100000000000001" customHeight="1">
      <c r="A9" s="18">
        <v>1</v>
      </c>
      <c r="B9" s="160"/>
      <c r="C9" s="10" t="s">
        <v>57</v>
      </c>
      <c r="D9" s="10"/>
      <c r="E9" s="19">
        <f>IF(E10&gt;0,D3-E10,0)</f>
        <v>0</v>
      </c>
      <c r="F9" s="19"/>
      <c r="G9" s="20">
        <f>IF(G10&gt;=0,D3-G10,0)</f>
        <v>0</v>
      </c>
      <c r="H9" s="19"/>
      <c r="I9" s="54"/>
      <c r="J9" s="130"/>
      <c r="K9" s="80">
        <f>IF(Tabela13523678[[#This Row],[2]]="O",Tabela13523678[[#This Row],[5]]+Tabela13523678[[#This Row],[7]],0)</f>
        <v>0</v>
      </c>
      <c r="L9" s="111">
        <f>IF(Tabela13523678[[#This Row],[2]]="O",Tabela13523678[[#This Row],[6]]+Tabela13523678[[#This Row],[8]],0)</f>
        <v>0</v>
      </c>
      <c r="M9" s="111">
        <f>IF(Tabela13523678[[#This Row],[2]]="SSR",Tabela13523678[[#This Row],[5]]+Tabela13523678[[#This Row],[7]],0)</f>
        <v>0</v>
      </c>
      <c r="N9" s="111">
        <f>IF(Tabela13523678[[#This Row],[2]]="SSR",Tabela13523678[[#This Row],[6]]+Tabela13523678[[#This Row],[8]],0)</f>
        <v>0</v>
      </c>
      <c r="O9" s="111">
        <f>IF(Tabela13523678[[#This Row],[2]]="S",Tabela13523678[[#This Row],[5]]+Tabela13523678[[#This Row],[7]],0)</f>
        <v>0</v>
      </c>
      <c r="P9" s="111">
        <f>IF(Tabela13523678[[#This Row],[2]]="S",Tabela13523678[[#This Row],[6]]+Tabela13523678[[#This Row],[8]],0)</f>
        <v>0</v>
      </c>
      <c r="Q9" s="111">
        <f>IF(Tabela13523678[[#This Row],[2]]="M",Tabela13523678[[#This Row],[5]]+Tabela13523678[[#This Row],[7]],0)</f>
        <v>0</v>
      </c>
      <c r="R9" s="111">
        <f>IF(Tabela13523678[[#This Row],[2]]="M",Tabela13523678[[#This Row],[6]]+Tabela13523678[[#This Row],[8]],0)</f>
        <v>0</v>
      </c>
      <c r="S9" s="111">
        <f>IF(Tabela13523678[[#This Row],[2]]="Z",Tabela13523678[[#This Row],[5]]+Tabela13523678[[#This Row],[7]],0)</f>
        <v>0</v>
      </c>
      <c r="T9" s="112">
        <f>IF(Tabela13523678[[#This Row],[2]]="Z",Tabela13523678[[#This Row],[6]]+Tabela13523678[[#This Row],[8]],0)</f>
        <v>0</v>
      </c>
      <c r="U9" s="65">
        <f>IF(Tabela13523678[[#This Row],[2]]="DG",Tabela13523678[[#This Row],[5]]+Tabela13523678[[#This Row],[7]],0)</f>
        <v>0</v>
      </c>
      <c r="V9" s="67">
        <f>IF(Tabela13523678[[#This Row],[2]]="DG",Tabela13523678[[#This Row],[6]]+Tabela13523678[[#This Row],[8]],0)</f>
        <v>0</v>
      </c>
    </row>
    <row r="10" spans="1:22" s="1" customFormat="1" ht="20.100000000000001" customHeight="1">
      <c r="A10" s="18">
        <f>A9+1</f>
        <v>2</v>
      </c>
      <c r="B10" s="97"/>
      <c r="C10" s="10" t="s">
        <v>8</v>
      </c>
      <c r="D10" s="10"/>
      <c r="E10" s="28"/>
      <c r="F10" s="21"/>
      <c r="G10" s="17"/>
      <c r="H10" s="21"/>
      <c r="I10" s="56"/>
      <c r="J10" s="131"/>
      <c r="K10" s="62">
        <f>IF(Tabela13523678[[#This Row],[2]]="O",Tabela13523678[[#This Row],[5]]+Tabela13523678[[#This Row],[7]],0)</f>
        <v>0</v>
      </c>
      <c r="L10" s="63">
        <f>IF(Tabela13523678[[#This Row],[2]]="O",Tabela13523678[[#This Row],[6]]+Tabela13523678[[#This Row],[8]],0)</f>
        <v>0</v>
      </c>
      <c r="M10" s="63">
        <f>IF(Tabela13523678[[#This Row],[2]]="SSR",Tabela13523678[[#This Row],[5]]+Tabela13523678[[#This Row],[7]],0)</f>
        <v>0</v>
      </c>
      <c r="N10" s="63">
        <f>IF(Tabela13523678[[#This Row],[2]]="SSR",Tabela13523678[[#This Row],[6]]+Tabela13523678[[#This Row],[8]],0)</f>
        <v>0</v>
      </c>
      <c r="O10" s="63">
        <f>IF(Tabela13523678[[#This Row],[2]]="S",Tabela13523678[[#This Row],[5]]+Tabela13523678[[#This Row],[7]],0)</f>
        <v>0</v>
      </c>
      <c r="P10" s="63">
        <f>IF(Tabela13523678[[#This Row],[2]]="S",Tabela13523678[[#This Row],[6]]+Tabela13523678[[#This Row],[8]],0)</f>
        <v>0</v>
      </c>
      <c r="Q10" s="63">
        <f>IF(Tabela13523678[[#This Row],[2]]="M",Tabela13523678[[#This Row],[5]]+Tabela13523678[[#This Row],[7]],0)</f>
        <v>0</v>
      </c>
      <c r="R10" s="63">
        <f>IF(Tabela13523678[[#This Row],[2]]="M",Tabela13523678[[#This Row],[6]]+Tabela13523678[[#This Row],[8]],0)</f>
        <v>0</v>
      </c>
      <c r="S10" s="63">
        <f>IF(Tabela13523678[[#This Row],[2]]="Z",Tabela13523678[[#This Row],[5]]+Tabela13523678[[#This Row],[7]],0)</f>
        <v>0</v>
      </c>
      <c r="T10" s="64">
        <f>IF(Tabela13523678[[#This Row],[2]]="Z",Tabela13523678[[#This Row],[6]]+Tabela13523678[[#This Row],[8]],0)</f>
        <v>0</v>
      </c>
      <c r="U10" s="80">
        <f>IF(Tabela13523678[[#This Row],[2]]="DG",Tabela13523678[[#This Row],[5]]+Tabela13523678[[#This Row],[7]],0)</f>
        <v>0</v>
      </c>
      <c r="V10" s="112">
        <f>IF(Tabela13523678[[#This Row],[2]]="DG",Tabela13523678[[#This Row],[6]]+Tabela13523678[[#This Row],[8]],0)</f>
        <v>0</v>
      </c>
    </row>
    <row r="11" spans="1:22" s="1" customFormat="1" ht="20.100000000000001" customHeight="1">
      <c r="A11" s="18">
        <f t="shared" ref="A11:A32" si="0">A10+1</f>
        <v>3</v>
      </c>
      <c r="B11" s="160"/>
      <c r="C11" s="10" t="s">
        <v>23</v>
      </c>
      <c r="D11" s="11"/>
      <c r="E11" s="21"/>
      <c r="F11" s="17"/>
      <c r="G11" s="21"/>
      <c r="H11" s="17"/>
      <c r="I11" s="56"/>
      <c r="J11" s="131"/>
      <c r="K11" s="62">
        <f>IF(Tabela13523678[[#This Row],[2]]="O",Tabela13523678[[#This Row],[5]]+Tabela13523678[[#This Row],[7]],0)</f>
        <v>0</v>
      </c>
      <c r="L11" s="63">
        <f>IF(Tabela13523678[[#This Row],[2]]="O",Tabela13523678[[#This Row],[6]]+Tabela13523678[[#This Row],[8]],0)</f>
        <v>0</v>
      </c>
      <c r="M11" s="63">
        <f>IF(Tabela13523678[[#This Row],[2]]="SSR",Tabela13523678[[#This Row],[5]]+Tabela13523678[[#This Row],[7]],0)</f>
        <v>0</v>
      </c>
      <c r="N11" s="63">
        <f>IF(Tabela13523678[[#This Row],[2]]="SSR",Tabela13523678[[#This Row],[6]]+Tabela13523678[[#This Row],[8]],0)</f>
        <v>0</v>
      </c>
      <c r="O11" s="63">
        <f>IF(Tabela13523678[[#This Row],[2]]="S",Tabela13523678[[#This Row],[5]]+Tabela13523678[[#This Row],[7]],0)</f>
        <v>0</v>
      </c>
      <c r="P11" s="63">
        <f>IF(Tabela13523678[[#This Row],[2]]="S",Tabela13523678[[#This Row],[6]]+Tabela13523678[[#This Row],[8]],0)</f>
        <v>0</v>
      </c>
      <c r="Q11" s="63">
        <f>IF(Tabela13523678[[#This Row],[2]]="M",Tabela13523678[[#This Row],[5]]+Tabela13523678[[#This Row],[7]],0)</f>
        <v>0</v>
      </c>
      <c r="R11" s="63">
        <f>IF(Tabela13523678[[#This Row],[2]]="M",Tabela13523678[[#This Row],[6]]+Tabela13523678[[#This Row],[8]],0)</f>
        <v>0</v>
      </c>
      <c r="S11" s="63">
        <f>IF(Tabela13523678[[#This Row],[2]]="Z",Tabela13523678[[#This Row],[5]]+Tabela13523678[[#This Row],[7]],0)</f>
        <v>0</v>
      </c>
      <c r="T11" s="64">
        <f>IF(Tabela13523678[[#This Row],[2]]="Z",Tabela13523678[[#This Row],[6]]+Tabela13523678[[#This Row],[8]],0)</f>
        <v>0</v>
      </c>
      <c r="U11" s="80">
        <f>IF(Tabela13523678[[#This Row],[2]]="DG",Tabela13523678[[#This Row],[5]]+Tabela13523678[[#This Row],[7]],0)</f>
        <v>0</v>
      </c>
      <c r="V11" s="112">
        <f>IF(Tabela13523678[[#This Row],[2]]="DG",Tabela13523678[[#This Row],[6]]+Tabela13523678[[#This Row],[8]],0)</f>
        <v>0</v>
      </c>
    </row>
    <row r="12" spans="1:22" ht="20.100000000000001" customHeight="1">
      <c r="A12" s="22">
        <f t="shared" si="0"/>
        <v>4</v>
      </c>
      <c r="B12" s="98"/>
      <c r="C12" s="11"/>
      <c r="D12" s="11"/>
      <c r="E12" s="17"/>
      <c r="F12" s="17"/>
      <c r="G12" s="17"/>
      <c r="H12" s="17"/>
      <c r="I12" s="58"/>
      <c r="J12" s="132"/>
      <c r="K12" s="62">
        <f>IF(Tabela13523678[[#This Row],[2]]="O",Tabela13523678[[#This Row],[5]]+Tabela13523678[[#This Row],[7]],0)</f>
        <v>0</v>
      </c>
      <c r="L12" s="63">
        <f>IF(Tabela13523678[[#This Row],[2]]="O",Tabela13523678[[#This Row],[6]]+Tabela13523678[[#This Row],[8]],0)</f>
        <v>0</v>
      </c>
      <c r="M12" s="63">
        <f>IF(Tabela13523678[[#This Row],[2]]="SSR",Tabela13523678[[#This Row],[5]]+Tabela13523678[[#This Row],[7]],0)</f>
        <v>0</v>
      </c>
      <c r="N12" s="63">
        <f>IF(Tabela13523678[[#This Row],[2]]="SSR",Tabela13523678[[#This Row],[6]]+Tabela13523678[[#This Row],[8]],0)</f>
        <v>0</v>
      </c>
      <c r="O12" s="63">
        <f>IF(Tabela13523678[[#This Row],[2]]="S",Tabela13523678[[#This Row],[5]]+Tabela13523678[[#This Row],[7]],0)</f>
        <v>0</v>
      </c>
      <c r="P12" s="63">
        <f>IF(Tabela13523678[[#This Row],[2]]="S",Tabela13523678[[#This Row],[6]]+Tabela13523678[[#This Row],[8]],0)</f>
        <v>0</v>
      </c>
      <c r="Q12" s="63">
        <f>IF(Tabela13523678[[#This Row],[2]]="M",Tabela13523678[[#This Row],[5]]+Tabela13523678[[#This Row],[7]],0)</f>
        <v>0</v>
      </c>
      <c r="R12" s="63">
        <f>IF(Tabela13523678[[#This Row],[2]]="M",Tabela13523678[[#This Row],[6]]+Tabela13523678[[#This Row],[8]],0)</f>
        <v>0</v>
      </c>
      <c r="S12" s="63">
        <f>IF(Tabela13523678[[#This Row],[2]]="Z",Tabela13523678[[#This Row],[5]]+Tabela13523678[[#This Row],[7]],0)</f>
        <v>0</v>
      </c>
      <c r="T12" s="64">
        <f>IF(Tabela13523678[[#This Row],[2]]="Z",Tabela13523678[[#This Row],[6]]+Tabela13523678[[#This Row],[8]],0)</f>
        <v>0</v>
      </c>
      <c r="U12" s="80">
        <f>IF(Tabela13523678[[#This Row],[2]]="DG",Tabela13523678[[#This Row],[5]]+Tabela13523678[[#This Row],[7]],0)</f>
        <v>0</v>
      </c>
      <c r="V12" s="112">
        <f>IF(Tabela13523678[[#This Row],[2]]="DG",Tabela13523678[[#This Row],[6]]+Tabela13523678[[#This Row],[8]],0)</f>
        <v>0</v>
      </c>
    </row>
    <row r="13" spans="1:22" ht="20.100000000000001" customHeight="1">
      <c r="A13" s="22">
        <f t="shared" si="0"/>
        <v>5</v>
      </c>
      <c r="B13" s="98"/>
      <c r="C13" s="11"/>
      <c r="D13" s="11"/>
      <c r="E13" s="23"/>
      <c r="F13" s="105"/>
      <c r="G13" s="17"/>
      <c r="H13" s="17"/>
      <c r="I13" s="58"/>
      <c r="J13" s="132"/>
      <c r="K13" s="62">
        <f>IF(Tabela13523678[[#This Row],[2]]="O",Tabela13523678[[#This Row],[5]]+Tabela13523678[[#This Row],[7]],0)</f>
        <v>0</v>
      </c>
      <c r="L13" s="63">
        <f>IF(Tabela13523678[[#This Row],[2]]="O",Tabela13523678[[#This Row],[6]]+Tabela13523678[[#This Row],[8]],0)</f>
        <v>0</v>
      </c>
      <c r="M13" s="63">
        <f>IF(Tabela13523678[[#This Row],[2]]="SSR",Tabela13523678[[#This Row],[5]]+Tabela13523678[[#This Row],[7]],0)</f>
        <v>0</v>
      </c>
      <c r="N13" s="63">
        <f>IF(Tabela13523678[[#This Row],[2]]="SSR",Tabela13523678[[#This Row],[6]]+Tabela13523678[[#This Row],[8]],0)</f>
        <v>0</v>
      </c>
      <c r="O13" s="63">
        <f>IF(Tabela13523678[[#This Row],[2]]="S",Tabela13523678[[#This Row],[5]]+Tabela13523678[[#This Row],[7]],0)</f>
        <v>0</v>
      </c>
      <c r="P13" s="63">
        <f>IF(Tabela13523678[[#This Row],[2]]="S",Tabela13523678[[#This Row],[6]]+Tabela13523678[[#This Row],[8]],0)</f>
        <v>0</v>
      </c>
      <c r="Q13" s="63">
        <f>IF(Tabela13523678[[#This Row],[2]]="M",Tabela13523678[[#This Row],[5]]+Tabela13523678[[#This Row],[7]],0)</f>
        <v>0</v>
      </c>
      <c r="R13" s="63">
        <f>IF(Tabela13523678[[#This Row],[2]]="M",Tabela13523678[[#This Row],[6]]+Tabela13523678[[#This Row],[8]],0)</f>
        <v>0</v>
      </c>
      <c r="S13" s="63">
        <f>IF(Tabela13523678[[#This Row],[2]]="Z",Tabela13523678[[#This Row],[5]]+Tabela13523678[[#This Row],[7]],0)</f>
        <v>0</v>
      </c>
      <c r="T13" s="64">
        <f>IF(Tabela13523678[[#This Row],[2]]="Z",Tabela13523678[[#This Row],[6]]+Tabela13523678[[#This Row],[8]],0)</f>
        <v>0</v>
      </c>
      <c r="U13" s="80">
        <f>IF(Tabela13523678[[#This Row],[2]]="DG",Tabela13523678[[#This Row],[5]]+Tabela13523678[[#This Row],[7]],0)</f>
        <v>0</v>
      </c>
      <c r="V13" s="112">
        <f>IF(Tabela13523678[[#This Row],[2]]="DG",Tabela13523678[[#This Row],[6]]+Tabela13523678[[#This Row],[8]],0)</f>
        <v>0</v>
      </c>
    </row>
    <row r="14" spans="1:22" ht="20.100000000000001" customHeight="1">
      <c r="A14" s="22">
        <f t="shared" si="0"/>
        <v>6</v>
      </c>
      <c r="B14" s="98"/>
      <c r="C14" s="11"/>
      <c r="D14" s="11"/>
      <c r="E14" s="17"/>
      <c r="F14" s="17"/>
      <c r="G14" s="17"/>
      <c r="H14" s="17"/>
      <c r="I14" s="58"/>
      <c r="J14" s="132"/>
      <c r="K14" s="62">
        <f>IF(Tabela13523678[[#This Row],[2]]="O",Tabela13523678[[#This Row],[5]]+Tabela13523678[[#This Row],[7]],0)</f>
        <v>0</v>
      </c>
      <c r="L14" s="63">
        <f>IF(Tabela13523678[[#This Row],[2]]="O",Tabela13523678[[#This Row],[6]]+Tabela13523678[[#This Row],[8]],0)</f>
        <v>0</v>
      </c>
      <c r="M14" s="63">
        <f>IF(Tabela13523678[[#This Row],[2]]="SSR",Tabela13523678[[#This Row],[5]]+Tabela13523678[[#This Row],[7]],0)</f>
        <v>0</v>
      </c>
      <c r="N14" s="63">
        <f>IF(Tabela13523678[[#This Row],[2]]="SSR",Tabela13523678[[#This Row],[6]]+Tabela13523678[[#This Row],[8]],0)</f>
        <v>0</v>
      </c>
      <c r="O14" s="63">
        <f>IF(Tabela13523678[[#This Row],[2]]="S",Tabela13523678[[#This Row],[5]]+Tabela13523678[[#This Row],[7]],0)</f>
        <v>0</v>
      </c>
      <c r="P14" s="63">
        <f>IF(Tabela13523678[[#This Row],[2]]="S",Tabela13523678[[#This Row],[6]]+Tabela13523678[[#This Row],[8]],0)</f>
        <v>0</v>
      </c>
      <c r="Q14" s="63">
        <f>IF(Tabela13523678[[#This Row],[2]]="M",Tabela13523678[[#This Row],[5]]+Tabela13523678[[#This Row],[7]],0)</f>
        <v>0</v>
      </c>
      <c r="R14" s="63">
        <f>IF(Tabela13523678[[#This Row],[2]]="M",Tabela13523678[[#This Row],[6]]+Tabela13523678[[#This Row],[8]],0)</f>
        <v>0</v>
      </c>
      <c r="S14" s="63">
        <f>IF(Tabela13523678[[#This Row],[2]]="Z",Tabela13523678[[#This Row],[5]]+Tabela13523678[[#This Row],[7]],0)</f>
        <v>0</v>
      </c>
      <c r="T14" s="64">
        <f>IF(Tabela13523678[[#This Row],[2]]="Z",Tabela13523678[[#This Row],[6]]+Tabela13523678[[#This Row],[8]],0)</f>
        <v>0</v>
      </c>
      <c r="U14" s="80">
        <f>IF(Tabela13523678[[#This Row],[2]]="DG",Tabela13523678[[#This Row],[5]]+Tabela13523678[[#This Row],[7]],0)</f>
        <v>0</v>
      </c>
      <c r="V14" s="112">
        <f>IF(Tabela13523678[[#This Row],[2]]="DG",Tabela13523678[[#This Row],[6]]+Tabela13523678[[#This Row],[8]],0)</f>
        <v>0</v>
      </c>
    </row>
    <row r="15" spans="1:22" ht="20.100000000000001" customHeight="1">
      <c r="A15" s="22">
        <f t="shared" si="0"/>
        <v>7</v>
      </c>
      <c r="B15" s="98"/>
      <c r="C15" s="11"/>
      <c r="D15" s="11"/>
      <c r="E15" s="17"/>
      <c r="F15" s="17"/>
      <c r="G15" s="17"/>
      <c r="H15" s="17"/>
      <c r="I15" s="58"/>
      <c r="J15" s="132"/>
      <c r="K15" s="62">
        <f>IF(Tabela13523678[[#This Row],[2]]="O",Tabela13523678[[#This Row],[5]]+Tabela13523678[[#This Row],[7]],0)</f>
        <v>0</v>
      </c>
      <c r="L15" s="63">
        <f>IF(Tabela13523678[[#This Row],[2]]="O",Tabela13523678[[#This Row],[6]]+Tabela13523678[[#This Row],[8]],0)</f>
        <v>0</v>
      </c>
      <c r="M15" s="63">
        <f>IF(Tabela13523678[[#This Row],[2]]="SSR",Tabela13523678[[#This Row],[5]]+Tabela13523678[[#This Row],[7]],0)</f>
        <v>0</v>
      </c>
      <c r="N15" s="63">
        <f>IF(Tabela13523678[[#This Row],[2]]="SSR",Tabela13523678[[#This Row],[6]]+Tabela13523678[[#This Row],[8]],0)</f>
        <v>0</v>
      </c>
      <c r="O15" s="63">
        <f>IF(Tabela13523678[[#This Row],[2]]="S",Tabela13523678[[#This Row],[5]]+Tabela13523678[[#This Row],[7]],0)</f>
        <v>0</v>
      </c>
      <c r="P15" s="63">
        <f>IF(Tabela13523678[[#This Row],[2]]="S",Tabela13523678[[#This Row],[6]]+Tabela13523678[[#This Row],[8]],0)</f>
        <v>0</v>
      </c>
      <c r="Q15" s="63">
        <f>IF(Tabela13523678[[#This Row],[2]]="M",Tabela13523678[[#This Row],[5]]+Tabela13523678[[#This Row],[7]],0)</f>
        <v>0</v>
      </c>
      <c r="R15" s="63">
        <f>IF(Tabela13523678[[#This Row],[2]]="M",Tabela13523678[[#This Row],[6]]+Tabela13523678[[#This Row],[8]],0)</f>
        <v>0</v>
      </c>
      <c r="S15" s="63">
        <f>IF(Tabela13523678[[#This Row],[2]]="Z",Tabela13523678[[#This Row],[5]]+Tabela13523678[[#This Row],[7]],0)</f>
        <v>0</v>
      </c>
      <c r="T15" s="64">
        <f>IF(Tabela13523678[[#This Row],[2]]="Z",Tabela13523678[[#This Row],[6]]+Tabela13523678[[#This Row],[8]],0)</f>
        <v>0</v>
      </c>
      <c r="U15" s="80">
        <f>IF(Tabela13523678[[#This Row],[2]]="DG",Tabela13523678[[#This Row],[5]]+Tabela13523678[[#This Row],[7]],0)</f>
        <v>0</v>
      </c>
      <c r="V15" s="112">
        <f>IF(Tabela13523678[[#This Row],[2]]="DG",Tabela13523678[[#This Row],[6]]+Tabela13523678[[#This Row],[8]],0)</f>
        <v>0</v>
      </c>
    </row>
    <row r="16" spans="1:22" ht="20.100000000000001" customHeight="1">
      <c r="A16" s="22">
        <f t="shared" si="0"/>
        <v>8</v>
      </c>
      <c r="B16" s="98"/>
      <c r="C16" s="11"/>
      <c r="D16" s="11"/>
      <c r="E16" s="17"/>
      <c r="F16" s="17"/>
      <c r="G16" s="17"/>
      <c r="H16" s="17"/>
      <c r="I16" s="58"/>
      <c r="J16" s="132"/>
      <c r="K16" s="62">
        <f>IF(Tabela13523678[[#This Row],[2]]="O",Tabela13523678[[#This Row],[5]]+Tabela13523678[[#This Row],[7]],0)</f>
        <v>0</v>
      </c>
      <c r="L16" s="63">
        <f>IF(Tabela13523678[[#This Row],[2]]="O",Tabela13523678[[#This Row],[6]]+Tabela13523678[[#This Row],[8]],0)</f>
        <v>0</v>
      </c>
      <c r="M16" s="63">
        <f>IF(Tabela13523678[[#This Row],[2]]="SSR",Tabela13523678[[#This Row],[5]]+Tabela13523678[[#This Row],[7]],0)</f>
        <v>0</v>
      </c>
      <c r="N16" s="63">
        <f>IF(Tabela13523678[[#This Row],[2]]="SSR",Tabela13523678[[#This Row],[6]]+Tabela13523678[[#This Row],[8]],0)</f>
        <v>0</v>
      </c>
      <c r="O16" s="63">
        <f>IF(Tabela13523678[[#This Row],[2]]="S",Tabela13523678[[#This Row],[5]]+Tabela13523678[[#This Row],[7]],0)</f>
        <v>0</v>
      </c>
      <c r="P16" s="63">
        <f>IF(Tabela13523678[[#This Row],[2]]="S",Tabela13523678[[#This Row],[6]]+Tabela13523678[[#This Row],[8]],0)</f>
        <v>0</v>
      </c>
      <c r="Q16" s="63">
        <f>IF(Tabela13523678[[#This Row],[2]]="M",Tabela13523678[[#This Row],[5]]+Tabela13523678[[#This Row],[7]],0)</f>
        <v>0</v>
      </c>
      <c r="R16" s="63">
        <f>IF(Tabela13523678[[#This Row],[2]]="M",Tabela13523678[[#This Row],[6]]+Tabela13523678[[#This Row],[8]],0)</f>
        <v>0</v>
      </c>
      <c r="S16" s="63">
        <f>IF(Tabela13523678[[#This Row],[2]]="Z",Tabela13523678[[#This Row],[5]]+Tabela13523678[[#This Row],[7]],0)</f>
        <v>0</v>
      </c>
      <c r="T16" s="64">
        <f>IF(Tabela13523678[[#This Row],[2]]="Z",Tabela13523678[[#This Row],[6]]+Tabela13523678[[#This Row],[8]],0)</f>
        <v>0</v>
      </c>
      <c r="U16" s="80">
        <f>IF(Tabela13523678[[#This Row],[2]]="DG",Tabela13523678[[#This Row],[5]]+Tabela13523678[[#This Row],[7]],0)</f>
        <v>0</v>
      </c>
      <c r="V16" s="112">
        <f>IF(Tabela13523678[[#This Row],[2]]="DG",Tabela13523678[[#This Row],[6]]+Tabela13523678[[#This Row],[8]],0)</f>
        <v>0</v>
      </c>
    </row>
    <row r="17" spans="1:22" ht="20.100000000000001" customHeight="1">
      <c r="A17" s="22">
        <f t="shared" si="0"/>
        <v>9</v>
      </c>
      <c r="B17" s="98"/>
      <c r="C17" s="11"/>
      <c r="D17" s="11"/>
      <c r="E17" s="17"/>
      <c r="F17" s="17"/>
      <c r="G17" s="17"/>
      <c r="H17" s="17"/>
      <c r="I17" s="58"/>
      <c r="J17" s="132"/>
      <c r="K17" s="62">
        <f>IF(Tabela13523678[[#This Row],[2]]="O",Tabela13523678[[#This Row],[5]]+Tabela13523678[[#This Row],[7]],0)</f>
        <v>0</v>
      </c>
      <c r="L17" s="63">
        <f>IF(Tabela13523678[[#This Row],[2]]="O",Tabela13523678[[#This Row],[6]]+Tabela13523678[[#This Row],[8]],0)</f>
        <v>0</v>
      </c>
      <c r="M17" s="63">
        <f>IF(Tabela13523678[[#This Row],[2]]="SSR",Tabela13523678[[#This Row],[5]]+Tabela13523678[[#This Row],[7]],0)</f>
        <v>0</v>
      </c>
      <c r="N17" s="63">
        <f>IF(Tabela13523678[[#This Row],[2]]="SSR",Tabela13523678[[#This Row],[6]]+Tabela13523678[[#This Row],[8]],0)</f>
        <v>0</v>
      </c>
      <c r="O17" s="63">
        <f>IF(Tabela13523678[[#This Row],[2]]="S",Tabela13523678[[#This Row],[5]]+Tabela13523678[[#This Row],[7]],0)</f>
        <v>0</v>
      </c>
      <c r="P17" s="63">
        <f>IF(Tabela13523678[[#This Row],[2]]="S",Tabela13523678[[#This Row],[6]]+Tabela13523678[[#This Row],[8]],0)</f>
        <v>0</v>
      </c>
      <c r="Q17" s="63">
        <f>IF(Tabela13523678[[#This Row],[2]]="M",Tabela13523678[[#This Row],[5]]+Tabela13523678[[#This Row],[7]],0)</f>
        <v>0</v>
      </c>
      <c r="R17" s="63">
        <f>IF(Tabela13523678[[#This Row],[2]]="M",Tabela13523678[[#This Row],[6]]+Tabela13523678[[#This Row],[8]],0)</f>
        <v>0</v>
      </c>
      <c r="S17" s="63">
        <f>IF(Tabela13523678[[#This Row],[2]]="Z",Tabela13523678[[#This Row],[5]]+Tabela13523678[[#This Row],[7]],0)</f>
        <v>0</v>
      </c>
      <c r="T17" s="64">
        <f>IF(Tabela13523678[[#This Row],[2]]="Z",Tabela13523678[[#This Row],[6]]+Tabela13523678[[#This Row],[8]],0)</f>
        <v>0</v>
      </c>
      <c r="U17" s="80">
        <f>IF(Tabela13523678[[#This Row],[2]]="DG",Tabela13523678[[#This Row],[5]]+Tabela13523678[[#This Row],[7]],0)</f>
        <v>0</v>
      </c>
      <c r="V17" s="112">
        <f>IF(Tabela13523678[[#This Row],[2]]="DG",Tabela13523678[[#This Row],[6]]+Tabela13523678[[#This Row],[8]],0)</f>
        <v>0</v>
      </c>
    </row>
    <row r="18" spans="1:22" ht="20.100000000000001" customHeight="1">
      <c r="A18" s="22">
        <f t="shared" si="0"/>
        <v>10</v>
      </c>
      <c r="B18" s="98"/>
      <c r="C18" s="11"/>
      <c r="D18" s="11"/>
      <c r="E18" s="17"/>
      <c r="F18" s="17"/>
      <c r="G18" s="17"/>
      <c r="H18" s="17"/>
      <c r="I18" s="58"/>
      <c r="J18" s="132"/>
      <c r="K18" s="62">
        <f>IF(Tabela13523678[[#This Row],[2]]="O",Tabela13523678[[#This Row],[5]]+Tabela13523678[[#This Row],[7]],0)</f>
        <v>0</v>
      </c>
      <c r="L18" s="63">
        <f>IF(Tabela13523678[[#This Row],[2]]="O",Tabela13523678[[#This Row],[6]]+Tabela13523678[[#This Row],[8]],0)</f>
        <v>0</v>
      </c>
      <c r="M18" s="63">
        <f>IF(Tabela13523678[[#This Row],[2]]="SSR",Tabela13523678[[#This Row],[5]]+Tabela13523678[[#This Row],[7]],0)</f>
        <v>0</v>
      </c>
      <c r="N18" s="63">
        <f>IF(Tabela13523678[[#This Row],[2]]="SSR",Tabela13523678[[#This Row],[6]]+Tabela13523678[[#This Row],[8]],0)</f>
        <v>0</v>
      </c>
      <c r="O18" s="63">
        <f>IF(Tabela13523678[[#This Row],[2]]="S",Tabela13523678[[#This Row],[5]]+Tabela13523678[[#This Row],[7]],0)</f>
        <v>0</v>
      </c>
      <c r="P18" s="63">
        <f>IF(Tabela13523678[[#This Row],[2]]="S",Tabela13523678[[#This Row],[6]]+Tabela13523678[[#This Row],[8]],0)</f>
        <v>0</v>
      </c>
      <c r="Q18" s="63">
        <f>IF(Tabela13523678[[#This Row],[2]]="M",Tabela13523678[[#This Row],[5]]+Tabela13523678[[#This Row],[7]],0)</f>
        <v>0</v>
      </c>
      <c r="R18" s="63">
        <f>IF(Tabela13523678[[#This Row],[2]]="M",Tabela13523678[[#This Row],[6]]+Tabela13523678[[#This Row],[8]],0)</f>
        <v>0</v>
      </c>
      <c r="S18" s="63">
        <f>IF(Tabela13523678[[#This Row],[2]]="Z",Tabela13523678[[#This Row],[5]]+Tabela13523678[[#This Row],[7]],0)</f>
        <v>0</v>
      </c>
      <c r="T18" s="64">
        <f>IF(Tabela13523678[[#This Row],[2]]="Z",Tabela13523678[[#This Row],[6]]+Tabela13523678[[#This Row],[8]],0)</f>
        <v>0</v>
      </c>
      <c r="U18" s="80">
        <f>IF(Tabela13523678[[#This Row],[2]]="DG",Tabela13523678[[#This Row],[5]]+Tabela13523678[[#This Row],[7]],0)</f>
        <v>0</v>
      </c>
      <c r="V18" s="112">
        <f>IF(Tabela13523678[[#This Row],[2]]="DG",Tabela13523678[[#This Row],[6]]+Tabela13523678[[#This Row],[8]],0)</f>
        <v>0</v>
      </c>
    </row>
    <row r="19" spans="1:22" ht="20.100000000000001" customHeight="1">
      <c r="A19" s="22">
        <f t="shared" si="0"/>
        <v>11</v>
      </c>
      <c r="B19" s="98"/>
      <c r="C19" s="11"/>
      <c r="D19" s="11"/>
      <c r="E19" s="17"/>
      <c r="F19" s="17"/>
      <c r="G19" s="17"/>
      <c r="H19" s="17"/>
      <c r="I19" s="58"/>
      <c r="J19" s="132"/>
      <c r="K19" s="62">
        <f>IF(Tabela13523678[[#This Row],[2]]="O",Tabela13523678[[#This Row],[5]]+Tabela13523678[[#This Row],[7]],0)</f>
        <v>0</v>
      </c>
      <c r="L19" s="63">
        <f>IF(Tabela13523678[[#This Row],[2]]="O",Tabela13523678[[#This Row],[6]]+Tabela13523678[[#This Row],[8]],0)</f>
        <v>0</v>
      </c>
      <c r="M19" s="63">
        <f>IF(Tabela13523678[[#This Row],[2]]="SSR",Tabela13523678[[#This Row],[5]]+Tabela13523678[[#This Row],[7]],0)</f>
        <v>0</v>
      </c>
      <c r="N19" s="63">
        <f>IF(Tabela13523678[[#This Row],[2]]="SSR",Tabela13523678[[#This Row],[6]]+Tabela13523678[[#This Row],[8]],0)</f>
        <v>0</v>
      </c>
      <c r="O19" s="63">
        <f>IF(Tabela13523678[[#This Row],[2]]="S",Tabela13523678[[#This Row],[5]]+Tabela13523678[[#This Row],[7]],0)</f>
        <v>0</v>
      </c>
      <c r="P19" s="63">
        <f>IF(Tabela13523678[[#This Row],[2]]="S",Tabela13523678[[#This Row],[6]]+Tabela13523678[[#This Row],[8]],0)</f>
        <v>0</v>
      </c>
      <c r="Q19" s="63">
        <f>IF(Tabela13523678[[#This Row],[2]]="M",Tabela13523678[[#This Row],[5]]+Tabela13523678[[#This Row],[7]],0)</f>
        <v>0</v>
      </c>
      <c r="R19" s="63">
        <f>IF(Tabela13523678[[#This Row],[2]]="M",Tabela13523678[[#This Row],[6]]+Tabela13523678[[#This Row],[8]],0)</f>
        <v>0</v>
      </c>
      <c r="S19" s="63">
        <f>IF(Tabela13523678[[#This Row],[2]]="Z",Tabela13523678[[#This Row],[5]]+Tabela13523678[[#This Row],[7]],0)</f>
        <v>0</v>
      </c>
      <c r="T19" s="64">
        <f>IF(Tabela13523678[[#This Row],[2]]="Z",Tabela13523678[[#This Row],[6]]+Tabela13523678[[#This Row],[8]],0)</f>
        <v>0</v>
      </c>
      <c r="U19" s="80">
        <f>IF(Tabela13523678[[#This Row],[2]]="DG",Tabela13523678[[#This Row],[5]]+Tabela13523678[[#This Row],[7]],0)</f>
        <v>0</v>
      </c>
      <c r="V19" s="112">
        <f>IF(Tabela13523678[[#This Row],[2]]="DG",Tabela13523678[[#This Row],[6]]+Tabela13523678[[#This Row],[8]],0)</f>
        <v>0</v>
      </c>
    </row>
    <row r="20" spans="1:22" ht="20.100000000000001" customHeight="1">
      <c r="A20" s="22">
        <f t="shared" si="0"/>
        <v>12</v>
      </c>
      <c r="B20" s="98"/>
      <c r="C20" s="11"/>
      <c r="D20" s="11"/>
      <c r="E20" s="17"/>
      <c r="F20" s="17"/>
      <c r="G20" s="17"/>
      <c r="H20" s="17"/>
      <c r="I20" s="58"/>
      <c r="J20" s="132"/>
      <c r="K20" s="62">
        <f>IF(Tabela13523678[[#This Row],[2]]="O",Tabela13523678[[#This Row],[5]]+Tabela13523678[[#This Row],[7]],0)</f>
        <v>0</v>
      </c>
      <c r="L20" s="63">
        <f>IF(Tabela13523678[[#This Row],[2]]="O",Tabela13523678[[#This Row],[6]]+Tabela13523678[[#This Row],[8]],0)</f>
        <v>0</v>
      </c>
      <c r="M20" s="63">
        <f>IF(Tabela13523678[[#This Row],[2]]="SSR",Tabela13523678[[#This Row],[5]]+Tabela13523678[[#This Row],[7]],0)</f>
        <v>0</v>
      </c>
      <c r="N20" s="63">
        <f>IF(Tabela13523678[[#This Row],[2]]="SSR",Tabela13523678[[#This Row],[6]]+Tabela13523678[[#This Row],[8]],0)</f>
        <v>0</v>
      </c>
      <c r="O20" s="63">
        <f>IF(Tabela13523678[[#This Row],[2]]="S",Tabela13523678[[#This Row],[5]]+Tabela13523678[[#This Row],[7]],0)</f>
        <v>0</v>
      </c>
      <c r="P20" s="63">
        <f>IF(Tabela13523678[[#This Row],[2]]="S",Tabela13523678[[#This Row],[6]]+Tabela13523678[[#This Row],[8]],0)</f>
        <v>0</v>
      </c>
      <c r="Q20" s="63">
        <f>IF(Tabela13523678[[#This Row],[2]]="M",Tabela13523678[[#This Row],[5]]+Tabela13523678[[#This Row],[7]],0)</f>
        <v>0</v>
      </c>
      <c r="R20" s="63">
        <f>IF(Tabela13523678[[#This Row],[2]]="M",Tabela13523678[[#This Row],[6]]+Tabela13523678[[#This Row],[8]],0)</f>
        <v>0</v>
      </c>
      <c r="S20" s="63">
        <f>IF(Tabela13523678[[#This Row],[2]]="Z",Tabela13523678[[#This Row],[5]]+Tabela13523678[[#This Row],[7]],0)</f>
        <v>0</v>
      </c>
      <c r="T20" s="64">
        <f>IF(Tabela13523678[[#This Row],[2]]="Z",Tabela13523678[[#This Row],[6]]+Tabela13523678[[#This Row],[8]],0)</f>
        <v>0</v>
      </c>
      <c r="U20" s="80">
        <f>IF(Tabela13523678[[#This Row],[2]]="DG",Tabela13523678[[#This Row],[5]]+Tabela13523678[[#This Row],[7]],0)</f>
        <v>0</v>
      </c>
      <c r="V20" s="112">
        <f>IF(Tabela13523678[[#This Row],[2]]="DG",Tabela13523678[[#This Row],[6]]+Tabela13523678[[#This Row],[8]],0)</f>
        <v>0</v>
      </c>
    </row>
    <row r="21" spans="1:22" ht="20.100000000000001" customHeight="1">
      <c r="A21" s="22">
        <f t="shared" si="0"/>
        <v>13</v>
      </c>
      <c r="B21" s="98"/>
      <c r="C21" s="11"/>
      <c r="D21" s="11"/>
      <c r="E21" s="17"/>
      <c r="F21" s="17"/>
      <c r="G21" s="17"/>
      <c r="H21" s="17"/>
      <c r="I21" s="58"/>
      <c r="J21" s="132"/>
      <c r="K21" s="62">
        <f>IF(Tabela13523678[[#This Row],[2]]="O",Tabela13523678[[#This Row],[5]]+Tabela13523678[[#This Row],[7]],0)</f>
        <v>0</v>
      </c>
      <c r="L21" s="63">
        <f>IF(Tabela13523678[[#This Row],[2]]="O",Tabela13523678[[#This Row],[6]]+Tabela13523678[[#This Row],[8]],0)</f>
        <v>0</v>
      </c>
      <c r="M21" s="63">
        <f>IF(Tabela13523678[[#This Row],[2]]="SSR",Tabela13523678[[#This Row],[5]]+Tabela13523678[[#This Row],[7]],0)</f>
        <v>0</v>
      </c>
      <c r="N21" s="63">
        <f>IF(Tabela13523678[[#This Row],[2]]="SSR",Tabela13523678[[#This Row],[6]]+Tabela13523678[[#This Row],[8]],0)</f>
        <v>0</v>
      </c>
      <c r="O21" s="63">
        <f>IF(Tabela13523678[[#This Row],[2]]="S",Tabela13523678[[#This Row],[5]]+Tabela13523678[[#This Row],[7]],0)</f>
        <v>0</v>
      </c>
      <c r="P21" s="63">
        <f>IF(Tabela13523678[[#This Row],[2]]="S",Tabela13523678[[#This Row],[6]]+Tabela13523678[[#This Row],[8]],0)</f>
        <v>0</v>
      </c>
      <c r="Q21" s="63">
        <f>IF(Tabela13523678[[#This Row],[2]]="M",Tabela13523678[[#This Row],[5]]+Tabela13523678[[#This Row],[7]],0)</f>
        <v>0</v>
      </c>
      <c r="R21" s="63">
        <f>IF(Tabela13523678[[#This Row],[2]]="M",Tabela13523678[[#This Row],[6]]+Tabela13523678[[#This Row],[8]],0)</f>
        <v>0</v>
      </c>
      <c r="S21" s="63">
        <f>IF(Tabela13523678[[#This Row],[2]]="Z",Tabela13523678[[#This Row],[5]]+Tabela13523678[[#This Row],[7]],0)</f>
        <v>0</v>
      </c>
      <c r="T21" s="64">
        <f>IF(Tabela13523678[[#This Row],[2]]="Z",Tabela13523678[[#This Row],[6]]+Tabela13523678[[#This Row],[8]],0)</f>
        <v>0</v>
      </c>
      <c r="U21" s="80">
        <f>IF(Tabela13523678[[#This Row],[2]]="DG",Tabela13523678[[#This Row],[5]]+Tabela13523678[[#This Row],[7]],0)</f>
        <v>0</v>
      </c>
      <c r="V21" s="112">
        <f>IF(Tabela13523678[[#This Row],[2]]="DG",Tabela13523678[[#This Row],[6]]+Tabela13523678[[#This Row],[8]],0)</f>
        <v>0</v>
      </c>
    </row>
    <row r="22" spans="1:22" ht="20.100000000000001" customHeight="1">
      <c r="A22" s="22">
        <f t="shared" si="0"/>
        <v>14</v>
      </c>
      <c r="B22" s="98"/>
      <c r="C22" s="11"/>
      <c r="D22" s="11"/>
      <c r="E22" s="17"/>
      <c r="F22" s="17"/>
      <c r="G22" s="17"/>
      <c r="H22" s="17"/>
      <c r="I22" s="58"/>
      <c r="J22" s="132"/>
      <c r="K22" s="62">
        <f>IF(Tabela13523678[[#This Row],[2]]="O",Tabela13523678[[#This Row],[5]]+Tabela13523678[[#This Row],[7]],0)</f>
        <v>0</v>
      </c>
      <c r="L22" s="63">
        <f>IF(Tabela13523678[[#This Row],[2]]="O",Tabela13523678[[#This Row],[6]]+Tabela13523678[[#This Row],[8]],0)</f>
        <v>0</v>
      </c>
      <c r="M22" s="63">
        <f>IF(Tabela13523678[[#This Row],[2]]="SSR",Tabela13523678[[#This Row],[5]]+Tabela13523678[[#This Row],[7]],0)</f>
        <v>0</v>
      </c>
      <c r="N22" s="63">
        <f>IF(Tabela13523678[[#This Row],[2]]="SSR",Tabela13523678[[#This Row],[6]]+Tabela13523678[[#This Row],[8]],0)</f>
        <v>0</v>
      </c>
      <c r="O22" s="63">
        <f>IF(Tabela13523678[[#This Row],[2]]="S",Tabela13523678[[#This Row],[5]]+Tabela13523678[[#This Row],[7]],0)</f>
        <v>0</v>
      </c>
      <c r="P22" s="63">
        <f>IF(Tabela13523678[[#This Row],[2]]="S",Tabela13523678[[#This Row],[6]]+Tabela13523678[[#This Row],[8]],0)</f>
        <v>0</v>
      </c>
      <c r="Q22" s="63">
        <f>IF(Tabela13523678[[#This Row],[2]]="M",Tabela13523678[[#This Row],[5]]+Tabela13523678[[#This Row],[7]],0)</f>
        <v>0</v>
      </c>
      <c r="R22" s="63">
        <f>IF(Tabela13523678[[#This Row],[2]]="M",Tabela13523678[[#This Row],[6]]+Tabela13523678[[#This Row],[8]],0)</f>
        <v>0</v>
      </c>
      <c r="S22" s="63">
        <f>IF(Tabela13523678[[#This Row],[2]]="Z",Tabela13523678[[#This Row],[5]]+Tabela13523678[[#This Row],[7]],0)</f>
        <v>0</v>
      </c>
      <c r="T22" s="64">
        <f>IF(Tabela13523678[[#This Row],[2]]="Z",Tabela13523678[[#This Row],[6]]+Tabela13523678[[#This Row],[8]],0)</f>
        <v>0</v>
      </c>
      <c r="U22" s="80">
        <f>IF(Tabela13523678[[#This Row],[2]]="DG",Tabela13523678[[#This Row],[5]]+Tabela13523678[[#This Row],[7]],0)</f>
        <v>0</v>
      </c>
      <c r="V22" s="112">
        <f>IF(Tabela13523678[[#This Row],[2]]="DG",Tabela13523678[[#This Row],[6]]+Tabela13523678[[#This Row],[8]],0)</f>
        <v>0</v>
      </c>
    </row>
    <row r="23" spans="1:22" ht="20.100000000000001" customHeight="1">
      <c r="A23" s="22">
        <f t="shared" si="0"/>
        <v>15</v>
      </c>
      <c r="B23" s="98"/>
      <c r="C23" s="11"/>
      <c r="D23" s="11"/>
      <c r="E23" s="17"/>
      <c r="F23" s="17"/>
      <c r="G23" s="17"/>
      <c r="H23" s="17"/>
      <c r="I23" s="58"/>
      <c r="J23" s="132"/>
      <c r="K23" s="62">
        <f>IF(Tabela13523678[[#This Row],[2]]="O",Tabela13523678[[#This Row],[5]]+Tabela13523678[[#This Row],[7]],0)</f>
        <v>0</v>
      </c>
      <c r="L23" s="63">
        <f>IF(Tabela13523678[[#This Row],[2]]="O",Tabela13523678[[#This Row],[6]]+Tabela13523678[[#This Row],[8]],0)</f>
        <v>0</v>
      </c>
      <c r="M23" s="63">
        <f>IF(Tabela13523678[[#This Row],[2]]="SSR",Tabela13523678[[#This Row],[5]]+Tabela13523678[[#This Row],[7]],0)</f>
        <v>0</v>
      </c>
      <c r="N23" s="63">
        <f>IF(Tabela13523678[[#This Row],[2]]="SSR",Tabela13523678[[#This Row],[6]]+Tabela13523678[[#This Row],[8]],0)</f>
        <v>0</v>
      </c>
      <c r="O23" s="63">
        <f>IF(Tabela13523678[[#This Row],[2]]="S",Tabela13523678[[#This Row],[5]]+Tabela13523678[[#This Row],[7]],0)</f>
        <v>0</v>
      </c>
      <c r="P23" s="63">
        <f>IF(Tabela13523678[[#This Row],[2]]="S",Tabela13523678[[#This Row],[6]]+Tabela13523678[[#This Row],[8]],0)</f>
        <v>0</v>
      </c>
      <c r="Q23" s="63">
        <f>IF(Tabela13523678[[#This Row],[2]]="M",Tabela13523678[[#This Row],[5]]+Tabela13523678[[#This Row],[7]],0)</f>
        <v>0</v>
      </c>
      <c r="R23" s="63">
        <f>IF(Tabela13523678[[#This Row],[2]]="M",Tabela13523678[[#This Row],[6]]+Tabela13523678[[#This Row],[8]],0)</f>
        <v>0</v>
      </c>
      <c r="S23" s="63">
        <f>IF(Tabela13523678[[#This Row],[2]]="Z",Tabela13523678[[#This Row],[5]]+Tabela13523678[[#This Row],[7]],0)</f>
        <v>0</v>
      </c>
      <c r="T23" s="64">
        <f>IF(Tabela13523678[[#This Row],[2]]="Z",Tabela13523678[[#This Row],[6]]+Tabela13523678[[#This Row],[8]],0)</f>
        <v>0</v>
      </c>
      <c r="U23" s="80">
        <f>IF(Tabela13523678[[#This Row],[2]]="DG",Tabela13523678[[#This Row],[5]]+Tabela13523678[[#This Row],[7]],0)</f>
        <v>0</v>
      </c>
      <c r="V23" s="112">
        <f>IF(Tabela13523678[[#This Row],[2]]="DG",Tabela13523678[[#This Row],[6]]+Tabela13523678[[#This Row],[8]],0)</f>
        <v>0</v>
      </c>
    </row>
    <row r="24" spans="1:22" ht="20.100000000000001" customHeight="1">
      <c r="A24" s="22">
        <f t="shared" si="0"/>
        <v>16</v>
      </c>
      <c r="B24" s="98"/>
      <c r="C24" s="11"/>
      <c r="D24" s="11"/>
      <c r="E24" s="17"/>
      <c r="F24" s="17"/>
      <c r="G24" s="17"/>
      <c r="H24" s="17"/>
      <c r="I24" s="58"/>
      <c r="J24" s="132"/>
      <c r="K24" s="62">
        <f>IF(Tabela13523678[[#This Row],[2]]="O",Tabela13523678[[#This Row],[5]]+Tabela13523678[[#This Row],[7]],0)</f>
        <v>0</v>
      </c>
      <c r="L24" s="63">
        <f>IF(Tabela13523678[[#This Row],[2]]="O",Tabela13523678[[#This Row],[6]]+Tabela13523678[[#This Row],[8]],0)</f>
        <v>0</v>
      </c>
      <c r="M24" s="63">
        <f>IF(Tabela13523678[[#This Row],[2]]="SSR",Tabela13523678[[#This Row],[5]]+Tabela13523678[[#This Row],[7]],0)</f>
        <v>0</v>
      </c>
      <c r="N24" s="63">
        <f>IF(Tabela13523678[[#This Row],[2]]="SSR",Tabela13523678[[#This Row],[6]]+Tabela13523678[[#This Row],[8]],0)</f>
        <v>0</v>
      </c>
      <c r="O24" s="63">
        <f>IF(Tabela13523678[[#This Row],[2]]="S",Tabela13523678[[#This Row],[5]]+Tabela13523678[[#This Row],[7]],0)</f>
        <v>0</v>
      </c>
      <c r="P24" s="63">
        <f>IF(Tabela13523678[[#This Row],[2]]="S",Tabela13523678[[#This Row],[6]]+Tabela13523678[[#This Row],[8]],0)</f>
        <v>0</v>
      </c>
      <c r="Q24" s="63">
        <f>IF(Tabela13523678[[#This Row],[2]]="M",Tabela13523678[[#This Row],[5]]+Tabela13523678[[#This Row],[7]],0)</f>
        <v>0</v>
      </c>
      <c r="R24" s="63">
        <f>IF(Tabela13523678[[#This Row],[2]]="M",Tabela13523678[[#This Row],[6]]+Tabela13523678[[#This Row],[8]],0)</f>
        <v>0</v>
      </c>
      <c r="S24" s="63">
        <f>IF(Tabela13523678[[#This Row],[2]]="Z",Tabela13523678[[#This Row],[5]]+Tabela13523678[[#This Row],[7]],0)</f>
        <v>0</v>
      </c>
      <c r="T24" s="64">
        <f>IF(Tabela13523678[[#This Row],[2]]="Z",Tabela13523678[[#This Row],[6]]+Tabela13523678[[#This Row],[8]],0)</f>
        <v>0</v>
      </c>
      <c r="U24" s="80">
        <f>IF(Tabela13523678[[#This Row],[2]]="DG",Tabela13523678[[#This Row],[5]]+Tabela13523678[[#This Row],[7]],0)</f>
        <v>0</v>
      </c>
      <c r="V24" s="112">
        <f>IF(Tabela13523678[[#This Row],[2]]="DG",Tabela13523678[[#This Row],[6]]+Tabela13523678[[#This Row],[8]],0)</f>
        <v>0</v>
      </c>
    </row>
    <row r="25" spans="1:22" ht="20.100000000000001" customHeight="1">
      <c r="A25" s="22">
        <f t="shared" si="0"/>
        <v>17</v>
      </c>
      <c r="B25" s="98"/>
      <c r="C25" s="11"/>
      <c r="D25" s="11"/>
      <c r="E25" s="17"/>
      <c r="F25" s="17"/>
      <c r="G25" s="17"/>
      <c r="H25" s="17"/>
      <c r="I25" s="58"/>
      <c r="J25" s="132"/>
      <c r="K25" s="62">
        <f>IF(Tabela13523678[[#This Row],[2]]="O",Tabela13523678[[#This Row],[5]]+Tabela13523678[[#This Row],[7]],0)</f>
        <v>0</v>
      </c>
      <c r="L25" s="63">
        <f>IF(Tabela13523678[[#This Row],[2]]="O",Tabela13523678[[#This Row],[6]]+Tabela13523678[[#This Row],[8]],0)</f>
        <v>0</v>
      </c>
      <c r="M25" s="63">
        <f>IF(Tabela13523678[[#This Row],[2]]="SSR",Tabela13523678[[#This Row],[5]]+Tabela13523678[[#This Row],[7]],0)</f>
        <v>0</v>
      </c>
      <c r="N25" s="63">
        <f>IF(Tabela13523678[[#This Row],[2]]="SSR",Tabela13523678[[#This Row],[6]]+Tabela13523678[[#This Row],[8]],0)</f>
        <v>0</v>
      </c>
      <c r="O25" s="63">
        <f>IF(Tabela13523678[[#This Row],[2]]="S",Tabela13523678[[#This Row],[5]]+Tabela13523678[[#This Row],[7]],0)</f>
        <v>0</v>
      </c>
      <c r="P25" s="63">
        <f>IF(Tabela13523678[[#This Row],[2]]="S",Tabela13523678[[#This Row],[6]]+Tabela13523678[[#This Row],[8]],0)</f>
        <v>0</v>
      </c>
      <c r="Q25" s="63">
        <f>IF(Tabela13523678[[#This Row],[2]]="M",Tabela13523678[[#This Row],[5]]+Tabela13523678[[#This Row],[7]],0)</f>
        <v>0</v>
      </c>
      <c r="R25" s="63">
        <f>IF(Tabela13523678[[#This Row],[2]]="M",Tabela13523678[[#This Row],[6]]+Tabela13523678[[#This Row],[8]],0)</f>
        <v>0</v>
      </c>
      <c r="S25" s="63">
        <f>IF(Tabela13523678[[#This Row],[2]]="Z",Tabela13523678[[#This Row],[5]]+Tabela13523678[[#This Row],[7]],0)</f>
        <v>0</v>
      </c>
      <c r="T25" s="64">
        <f>IF(Tabela13523678[[#This Row],[2]]="Z",Tabela13523678[[#This Row],[6]]+Tabela13523678[[#This Row],[8]],0)</f>
        <v>0</v>
      </c>
      <c r="U25" s="80">
        <f>IF(Tabela13523678[[#This Row],[2]]="DG",Tabela13523678[[#This Row],[5]]+Tabela13523678[[#This Row],[7]],0)</f>
        <v>0</v>
      </c>
      <c r="V25" s="112">
        <f>IF(Tabela13523678[[#This Row],[2]]="DG",Tabela13523678[[#This Row],[6]]+Tabela13523678[[#This Row],[8]],0)</f>
        <v>0</v>
      </c>
    </row>
    <row r="26" spans="1:22" ht="20.100000000000001" customHeight="1">
      <c r="A26" s="22">
        <f t="shared" si="0"/>
        <v>18</v>
      </c>
      <c r="B26" s="98"/>
      <c r="C26" s="11"/>
      <c r="D26" s="73"/>
      <c r="E26" s="17"/>
      <c r="F26" s="17"/>
      <c r="G26" s="17"/>
      <c r="H26" s="17"/>
      <c r="I26" s="58"/>
      <c r="J26" s="132"/>
      <c r="K26" s="62">
        <f>IF(Tabela13523678[[#This Row],[2]]="O",Tabela13523678[[#This Row],[5]]+Tabela13523678[[#This Row],[7]],0)</f>
        <v>0</v>
      </c>
      <c r="L26" s="63">
        <f>IF(Tabela13523678[[#This Row],[2]]="O",Tabela13523678[[#This Row],[6]]+Tabela13523678[[#This Row],[8]],0)</f>
        <v>0</v>
      </c>
      <c r="M26" s="63">
        <f>IF(Tabela13523678[[#This Row],[2]]="SSR",Tabela13523678[[#This Row],[5]]+Tabela13523678[[#This Row],[7]],0)</f>
        <v>0</v>
      </c>
      <c r="N26" s="63">
        <f>IF(Tabela13523678[[#This Row],[2]]="SSR",Tabela13523678[[#This Row],[6]]+Tabela13523678[[#This Row],[8]],0)</f>
        <v>0</v>
      </c>
      <c r="O26" s="63">
        <f>IF(Tabela13523678[[#This Row],[2]]="S",Tabela13523678[[#This Row],[5]]+Tabela13523678[[#This Row],[7]],0)</f>
        <v>0</v>
      </c>
      <c r="P26" s="63">
        <f>IF(Tabela13523678[[#This Row],[2]]="S",Tabela13523678[[#This Row],[6]]+Tabela13523678[[#This Row],[8]],0)</f>
        <v>0</v>
      </c>
      <c r="Q26" s="63">
        <f>IF(Tabela13523678[[#This Row],[2]]="M",Tabela13523678[[#This Row],[5]]+Tabela13523678[[#This Row],[7]],0)</f>
        <v>0</v>
      </c>
      <c r="R26" s="63">
        <f>IF(Tabela13523678[[#This Row],[2]]="M",Tabela13523678[[#This Row],[6]]+Tabela13523678[[#This Row],[8]],0)</f>
        <v>0</v>
      </c>
      <c r="S26" s="63">
        <f>IF(Tabela13523678[[#This Row],[2]]="Z",Tabela13523678[[#This Row],[5]]+Tabela13523678[[#This Row],[7]],0)</f>
        <v>0</v>
      </c>
      <c r="T26" s="64">
        <f>IF(Tabela13523678[[#This Row],[2]]="Z",Tabela13523678[[#This Row],[6]]+Tabela13523678[[#This Row],[8]],0)</f>
        <v>0</v>
      </c>
      <c r="U26" s="80">
        <f>IF(Tabela13523678[[#This Row],[2]]="DG",Tabela13523678[[#This Row],[5]]+Tabela13523678[[#This Row],[7]],0)</f>
        <v>0</v>
      </c>
      <c r="V26" s="112">
        <f>IF(Tabela13523678[[#This Row],[2]]="DG",Tabela13523678[[#This Row],[6]]+Tabela13523678[[#This Row],[8]],0)</f>
        <v>0</v>
      </c>
    </row>
    <row r="27" spans="1:22" ht="20.100000000000001" customHeight="1">
      <c r="A27" s="22">
        <f t="shared" si="0"/>
        <v>19</v>
      </c>
      <c r="B27" s="98"/>
      <c r="C27" s="11"/>
      <c r="D27" s="73"/>
      <c r="E27" s="17"/>
      <c r="F27" s="17"/>
      <c r="G27" s="17"/>
      <c r="H27" s="17"/>
      <c r="I27" s="58"/>
      <c r="J27" s="132"/>
      <c r="K27" s="62">
        <f>IF(Tabela13523678[[#This Row],[2]]="O",Tabela13523678[[#This Row],[5]]+Tabela13523678[[#This Row],[7]],0)</f>
        <v>0</v>
      </c>
      <c r="L27" s="63">
        <f>IF(Tabela13523678[[#This Row],[2]]="O",Tabela13523678[[#This Row],[6]]+Tabela13523678[[#This Row],[8]],0)</f>
        <v>0</v>
      </c>
      <c r="M27" s="63">
        <f>IF(Tabela13523678[[#This Row],[2]]="SSR",Tabela13523678[[#This Row],[5]]+Tabela13523678[[#This Row],[7]],0)</f>
        <v>0</v>
      </c>
      <c r="N27" s="63">
        <f>IF(Tabela13523678[[#This Row],[2]]="SSR",Tabela13523678[[#This Row],[6]]+Tabela13523678[[#This Row],[8]],0)</f>
        <v>0</v>
      </c>
      <c r="O27" s="63">
        <f>IF(Tabela13523678[[#This Row],[2]]="S",Tabela13523678[[#This Row],[5]]+Tabela13523678[[#This Row],[7]],0)</f>
        <v>0</v>
      </c>
      <c r="P27" s="63">
        <f>IF(Tabela13523678[[#This Row],[2]]="S",Tabela13523678[[#This Row],[6]]+Tabela13523678[[#This Row],[8]],0)</f>
        <v>0</v>
      </c>
      <c r="Q27" s="63">
        <f>IF(Tabela13523678[[#This Row],[2]]="M",Tabela13523678[[#This Row],[5]]+Tabela13523678[[#This Row],[7]],0)</f>
        <v>0</v>
      </c>
      <c r="R27" s="63">
        <f>IF(Tabela13523678[[#This Row],[2]]="M",Tabela13523678[[#This Row],[6]]+Tabela13523678[[#This Row],[8]],0)</f>
        <v>0</v>
      </c>
      <c r="S27" s="63">
        <f>IF(Tabela13523678[[#This Row],[2]]="Z",Tabela13523678[[#This Row],[5]]+Tabela13523678[[#This Row],[7]],0)</f>
        <v>0</v>
      </c>
      <c r="T27" s="64">
        <f>IF(Tabela13523678[[#This Row],[2]]="Z",Tabela13523678[[#This Row],[6]]+Tabela13523678[[#This Row],[8]],0)</f>
        <v>0</v>
      </c>
      <c r="U27" s="80">
        <f>IF(Tabela13523678[[#This Row],[2]]="DG",Tabela13523678[[#This Row],[5]]+Tabela13523678[[#This Row],[7]],0)</f>
        <v>0</v>
      </c>
      <c r="V27" s="112">
        <f>IF(Tabela13523678[[#This Row],[2]]="DG",Tabela13523678[[#This Row],[6]]+Tabela13523678[[#This Row],[8]],0)</f>
        <v>0</v>
      </c>
    </row>
    <row r="28" spans="1:22" ht="20.100000000000001" customHeight="1">
      <c r="A28" s="22">
        <f t="shared" si="0"/>
        <v>20</v>
      </c>
      <c r="B28" s="98"/>
      <c r="C28" s="11"/>
      <c r="D28" s="73"/>
      <c r="E28" s="17"/>
      <c r="F28" s="17"/>
      <c r="G28" s="17"/>
      <c r="H28" s="17"/>
      <c r="I28" s="58"/>
      <c r="J28" s="132"/>
      <c r="K28" s="62">
        <f>IF(Tabela13523678[[#This Row],[2]]="O",Tabela13523678[[#This Row],[5]]+Tabela13523678[[#This Row],[7]],0)</f>
        <v>0</v>
      </c>
      <c r="L28" s="63">
        <f>IF(Tabela13523678[[#This Row],[2]]="O",Tabela13523678[[#This Row],[6]]+Tabela13523678[[#This Row],[8]],0)</f>
        <v>0</v>
      </c>
      <c r="M28" s="63">
        <f>IF(Tabela13523678[[#This Row],[2]]="SSR",Tabela13523678[[#This Row],[5]]+Tabela13523678[[#This Row],[7]],0)</f>
        <v>0</v>
      </c>
      <c r="N28" s="63">
        <f>IF(Tabela13523678[[#This Row],[2]]="SSR",Tabela13523678[[#This Row],[6]]+Tabela13523678[[#This Row],[8]],0)</f>
        <v>0</v>
      </c>
      <c r="O28" s="63">
        <f>IF(Tabela13523678[[#This Row],[2]]="S",Tabela13523678[[#This Row],[5]]+Tabela13523678[[#This Row],[7]],0)</f>
        <v>0</v>
      </c>
      <c r="P28" s="63">
        <f>IF(Tabela13523678[[#This Row],[2]]="S",Tabela13523678[[#This Row],[6]]+Tabela13523678[[#This Row],[8]],0)</f>
        <v>0</v>
      </c>
      <c r="Q28" s="63">
        <f>IF(Tabela13523678[[#This Row],[2]]="M",Tabela13523678[[#This Row],[5]]+Tabela13523678[[#This Row],[7]],0)</f>
        <v>0</v>
      </c>
      <c r="R28" s="63">
        <f>IF(Tabela13523678[[#This Row],[2]]="M",Tabela13523678[[#This Row],[6]]+Tabela13523678[[#This Row],[8]],0)</f>
        <v>0</v>
      </c>
      <c r="S28" s="63">
        <f>IF(Tabela13523678[[#This Row],[2]]="Z",Tabela13523678[[#This Row],[5]]+Tabela13523678[[#This Row],[7]],0)</f>
        <v>0</v>
      </c>
      <c r="T28" s="64">
        <f>IF(Tabela13523678[[#This Row],[2]]="Z",Tabela13523678[[#This Row],[6]]+Tabela13523678[[#This Row],[8]],0)</f>
        <v>0</v>
      </c>
      <c r="U28" s="80">
        <f>IF(Tabela13523678[[#This Row],[2]]="DG",Tabela13523678[[#This Row],[5]]+Tabela13523678[[#This Row],[7]],0)</f>
        <v>0</v>
      </c>
      <c r="V28" s="112">
        <f>IF(Tabela13523678[[#This Row],[2]]="DG",Tabela13523678[[#This Row],[6]]+Tabela13523678[[#This Row],[8]],0)</f>
        <v>0</v>
      </c>
    </row>
    <row r="29" spans="1:22" ht="20.100000000000001" customHeight="1">
      <c r="A29" s="22">
        <f t="shared" si="0"/>
        <v>21</v>
      </c>
      <c r="B29" s="98"/>
      <c r="C29" s="11"/>
      <c r="D29" s="11"/>
      <c r="E29" s="17"/>
      <c r="F29" s="17"/>
      <c r="G29" s="17"/>
      <c r="H29" s="17"/>
      <c r="I29" s="58"/>
      <c r="J29" s="132"/>
      <c r="K29" s="62">
        <f>IF(Tabela13523678[[#This Row],[2]]="O",Tabela13523678[[#This Row],[5]]+Tabela13523678[[#This Row],[7]],0)</f>
        <v>0</v>
      </c>
      <c r="L29" s="63">
        <f>IF(Tabela13523678[[#This Row],[2]]="O",Tabela13523678[[#This Row],[6]]+Tabela13523678[[#This Row],[8]],0)</f>
        <v>0</v>
      </c>
      <c r="M29" s="63">
        <f>IF(Tabela13523678[[#This Row],[2]]="SSR",Tabela13523678[[#This Row],[5]]+Tabela13523678[[#This Row],[7]],0)</f>
        <v>0</v>
      </c>
      <c r="N29" s="63">
        <f>IF(Tabela13523678[[#This Row],[2]]="SSR",Tabela13523678[[#This Row],[6]]+Tabela13523678[[#This Row],[8]],0)</f>
        <v>0</v>
      </c>
      <c r="O29" s="63">
        <f>IF(Tabela13523678[[#This Row],[2]]="S",Tabela13523678[[#This Row],[5]]+Tabela13523678[[#This Row],[7]],0)</f>
        <v>0</v>
      </c>
      <c r="P29" s="63">
        <f>IF(Tabela13523678[[#This Row],[2]]="S",Tabela13523678[[#This Row],[6]]+Tabela13523678[[#This Row],[8]],0)</f>
        <v>0</v>
      </c>
      <c r="Q29" s="63">
        <f>IF(Tabela13523678[[#This Row],[2]]="M",Tabela13523678[[#This Row],[5]]+Tabela13523678[[#This Row],[7]],0)</f>
        <v>0</v>
      </c>
      <c r="R29" s="63">
        <f>IF(Tabela13523678[[#This Row],[2]]="M",Tabela13523678[[#This Row],[6]]+Tabela13523678[[#This Row],[8]],0)</f>
        <v>0</v>
      </c>
      <c r="S29" s="63">
        <f>IF(Tabela13523678[[#This Row],[2]]="Z",Tabela13523678[[#This Row],[5]]+Tabela13523678[[#This Row],[7]],0)</f>
        <v>0</v>
      </c>
      <c r="T29" s="64">
        <f>IF(Tabela13523678[[#This Row],[2]]="Z",Tabela13523678[[#This Row],[6]]+Tabela13523678[[#This Row],[8]],0)</f>
        <v>0</v>
      </c>
      <c r="U29" s="80">
        <f>IF(Tabela13523678[[#This Row],[2]]="DG",Tabela13523678[[#This Row],[5]]+Tabela13523678[[#This Row],[7]],0)</f>
        <v>0</v>
      </c>
      <c r="V29" s="112">
        <f>IF(Tabela13523678[[#This Row],[2]]="DG",Tabela13523678[[#This Row],[6]]+Tabela13523678[[#This Row],[8]],0)</f>
        <v>0</v>
      </c>
    </row>
    <row r="30" spans="1:22" ht="20.100000000000001" customHeight="1">
      <c r="A30" s="22">
        <f t="shared" si="0"/>
        <v>22</v>
      </c>
      <c r="B30" s="98"/>
      <c r="C30" s="11"/>
      <c r="D30" s="11"/>
      <c r="E30" s="17"/>
      <c r="F30" s="17"/>
      <c r="G30" s="17"/>
      <c r="H30" s="17"/>
      <c r="I30" s="58"/>
      <c r="J30" s="132"/>
      <c r="K30" s="62">
        <f>IF(Tabela13523678[[#This Row],[2]]="O",Tabela13523678[[#This Row],[5]]+Tabela13523678[[#This Row],[7]],0)</f>
        <v>0</v>
      </c>
      <c r="L30" s="63">
        <f>IF(Tabela13523678[[#This Row],[2]]="O",Tabela13523678[[#This Row],[6]]+Tabela13523678[[#This Row],[8]],0)</f>
        <v>0</v>
      </c>
      <c r="M30" s="63">
        <f>IF(Tabela13523678[[#This Row],[2]]="SSR",Tabela13523678[[#This Row],[5]]+Tabela13523678[[#This Row],[7]],0)</f>
        <v>0</v>
      </c>
      <c r="N30" s="63">
        <f>IF(Tabela13523678[[#This Row],[2]]="SSR",Tabela13523678[[#This Row],[6]]+Tabela13523678[[#This Row],[8]],0)</f>
        <v>0</v>
      </c>
      <c r="O30" s="63">
        <f>IF(Tabela13523678[[#This Row],[2]]="S",Tabela13523678[[#This Row],[5]]+Tabela13523678[[#This Row],[7]],0)</f>
        <v>0</v>
      </c>
      <c r="P30" s="63">
        <f>IF(Tabela13523678[[#This Row],[2]]="S",Tabela13523678[[#This Row],[6]]+Tabela13523678[[#This Row],[8]],0)</f>
        <v>0</v>
      </c>
      <c r="Q30" s="63">
        <f>IF(Tabela13523678[[#This Row],[2]]="M",Tabela13523678[[#This Row],[5]]+Tabela13523678[[#This Row],[7]],0)</f>
        <v>0</v>
      </c>
      <c r="R30" s="63">
        <f>IF(Tabela13523678[[#This Row],[2]]="M",Tabela13523678[[#This Row],[6]]+Tabela13523678[[#This Row],[8]],0)</f>
        <v>0</v>
      </c>
      <c r="S30" s="63">
        <f>IF(Tabela13523678[[#This Row],[2]]="Z",Tabela13523678[[#This Row],[5]]+Tabela13523678[[#This Row],[7]],0)</f>
        <v>0</v>
      </c>
      <c r="T30" s="64">
        <f>IF(Tabela13523678[[#This Row],[2]]="Z",Tabela13523678[[#This Row],[6]]+Tabela13523678[[#This Row],[8]],0)</f>
        <v>0</v>
      </c>
      <c r="U30" s="80">
        <f>IF(Tabela13523678[[#This Row],[2]]="DG",Tabela13523678[[#This Row],[5]]+Tabela13523678[[#This Row],[7]],0)</f>
        <v>0</v>
      </c>
      <c r="V30" s="112">
        <f>IF(Tabela13523678[[#This Row],[2]]="DG",Tabela13523678[[#This Row],[6]]+Tabela13523678[[#This Row],[8]],0)</f>
        <v>0</v>
      </c>
    </row>
    <row r="31" spans="1:22" ht="20.100000000000001" customHeight="1">
      <c r="A31" s="22">
        <f t="shared" si="0"/>
        <v>23</v>
      </c>
      <c r="B31" s="98"/>
      <c r="C31" s="11"/>
      <c r="D31" s="11"/>
      <c r="E31" s="17"/>
      <c r="F31" s="17"/>
      <c r="G31" s="17"/>
      <c r="H31" s="17"/>
      <c r="I31" s="58"/>
      <c r="J31" s="132"/>
      <c r="K31" s="62">
        <f>IF(Tabela13523678[[#This Row],[2]]="O",Tabela13523678[[#This Row],[5]]+Tabela13523678[[#This Row],[7]],0)</f>
        <v>0</v>
      </c>
      <c r="L31" s="63">
        <f>IF(Tabela13523678[[#This Row],[2]]="O",Tabela13523678[[#This Row],[6]]+Tabela13523678[[#This Row],[8]],0)</f>
        <v>0</v>
      </c>
      <c r="M31" s="63">
        <f>IF(Tabela13523678[[#This Row],[2]]="SSR",Tabela13523678[[#This Row],[5]]+Tabela13523678[[#This Row],[7]],0)</f>
        <v>0</v>
      </c>
      <c r="N31" s="63">
        <f>IF(Tabela13523678[[#This Row],[2]]="SSR",Tabela13523678[[#This Row],[6]]+Tabela13523678[[#This Row],[8]],0)</f>
        <v>0</v>
      </c>
      <c r="O31" s="63">
        <f>IF(Tabela13523678[[#This Row],[2]]="S",Tabela13523678[[#This Row],[5]]+Tabela13523678[[#This Row],[7]],0)</f>
        <v>0</v>
      </c>
      <c r="P31" s="63">
        <f>IF(Tabela13523678[[#This Row],[2]]="S",Tabela13523678[[#This Row],[6]]+Tabela13523678[[#This Row],[8]],0)</f>
        <v>0</v>
      </c>
      <c r="Q31" s="63">
        <f>IF(Tabela13523678[[#This Row],[2]]="M",Tabela13523678[[#This Row],[5]]+Tabela13523678[[#This Row],[7]],0)</f>
        <v>0</v>
      </c>
      <c r="R31" s="63">
        <f>IF(Tabela13523678[[#This Row],[2]]="M",Tabela13523678[[#This Row],[6]]+Tabela13523678[[#This Row],[8]],0)</f>
        <v>0</v>
      </c>
      <c r="S31" s="63">
        <f>IF(Tabela13523678[[#This Row],[2]]="Z",Tabela13523678[[#This Row],[5]]+Tabela13523678[[#This Row],[7]],0)</f>
        <v>0</v>
      </c>
      <c r="T31" s="64">
        <f>IF(Tabela13523678[[#This Row],[2]]="Z",Tabela13523678[[#This Row],[6]]+Tabela13523678[[#This Row],[8]],0)</f>
        <v>0</v>
      </c>
      <c r="U31" s="80">
        <f>IF(Tabela13523678[[#This Row],[2]]="DG",Tabela13523678[[#This Row],[5]]+Tabela13523678[[#This Row],[7]],0)</f>
        <v>0</v>
      </c>
      <c r="V31" s="112">
        <f>IF(Tabela13523678[[#This Row],[2]]="DG",Tabela13523678[[#This Row],[6]]+Tabela13523678[[#This Row],[8]],0)</f>
        <v>0</v>
      </c>
    </row>
    <row r="32" spans="1:22" ht="20.100000000000001" customHeight="1">
      <c r="A32" s="22">
        <f t="shared" si="0"/>
        <v>24</v>
      </c>
      <c r="B32" s="98"/>
      <c r="C32" s="11"/>
      <c r="D32" s="11"/>
      <c r="E32" s="17"/>
      <c r="F32" s="17"/>
      <c r="G32" s="17"/>
      <c r="H32" s="17"/>
      <c r="I32" s="58"/>
      <c r="J32" s="132"/>
      <c r="K32" s="62">
        <f>IF(Tabela13523678[[#This Row],[2]]="O",Tabela13523678[[#This Row],[5]]+Tabela13523678[[#This Row],[7]],0)</f>
        <v>0</v>
      </c>
      <c r="L32" s="63">
        <f>IF(Tabela13523678[[#This Row],[2]]="O",Tabela13523678[[#This Row],[6]]+Tabela13523678[[#This Row],[8]],0)</f>
        <v>0</v>
      </c>
      <c r="M32" s="63">
        <f>IF(Tabela13523678[[#This Row],[2]]="SSR",Tabela13523678[[#This Row],[5]]+Tabela13523678[[#This Row],[7]],0)</f>
        <v>0</v>
      </c>
      <c r="N32" s="63">
        <f>IF(Tabela13523678[[#This Row],[2]]="SSR",Tabela13523678[[#This Row],[6]]+Tabela13523678[[#This Row],[8]],0)</f>
        <v>0</v>
      </c>
      <c r="O32" s="63">
        <f>IF(Tabela13523678[[#This Row],[2]]="S",Tabela13523678[[#This Row],[5]]+Tabela13523678[[#This Row],[7]],0)</f>
        <v>0</v>
      </c>
      <c r="P32" s="63">
        <f>IF(Tabela13523678[[#This Row],[2]]="S",Tabela13523678[[#This Row],[6]]+Tabela13523678[[#This Row],[8]],0)</f>
        <v>0</v>
      </c>
      <c r="Q32" s="63">
        <f>IF(Tabela13523678[[#This Row],[2]]="M",Tabela13523678[[#This Row],[5]]+Tabela13523678[[#This Row],[7]],0)</f>
        <v>0</v>
      </c>
      <c r="R32" s="63">
        <f>IF(Tabela13523678[[#This Row],[2]]="M",Tabela13523678[[#This Row],[6]]+Tabela13523678[[#This Row],[8]],0)</f>
        <v>0</v>
      </c>
      <c r="S32" s="63">
        <f>IF(Tabela13523678[[#This Row],[2]]="Z",Tabela13523678[[#This Row],[5]]+Tabela13523678[[#This Row],[7]],0)</f>
        <v>0</v>
      </c>
      <c r="T32" s="64">
        <f>IF(Tabela13523678[[#This Row],[2]]="Z",Tabela13523678[[#This Row],[6]]+Tabela13523678[[#This Row],[8]],0)</f>
        <v>0</v>
      </c>
      <c r="U32" s="80">
        <f>IF(Tabela13523678[[#This Row],[2]]="DG",Tabela13523678[[#This Row],[5]]+Tabela13523678[[#This Row],[7]],0)</f>
        <v>0</v>
      </c>
      <c r="V32" s="112">
        <f>IF(Tabela13523678[[#This Row],[2]]="DG",Tabela13523678[[#This Row],[6]]+Tabela13523678[[#This Row],[8]],0)</f>
        <v>0</v>
      </c>
    </row>
    <row r="33" spans="1:22" ht="20.100000000000001" customHeight="1" thickBot="1">
      <c r="A33" s="22">
        <v>25</v>
      </c>
      <c r="B33" s="98"/>
      <c r="C33" s="11"/>
      <c r="D33" s="11"/>
      <c r="E33" s="23"/>
      <c r="F33" s="23"/>
      <c r="G33" s="23"/>
      <c r="H33" s="23"/>
      <c r="I33" s="58"/>
      <c r="J33" s="132"/>
      <c r="K33" s="68">
        <f>IF(Tabela13523678[[#This Row],[2]]="O",Tabela13523678[[#This Row],[5]]+Tabela13523678[[#This Row],[7]],0)</f>
        <v>0</v>
      </c>
      <c r="L33" s="69">
        <f>IF(Tabela13523678[[#This Row],[2]]="O",Tabela13523678[[#This Row],[6]]+Tabela13523678[[#This Row],[8]],0)</f>
        <v>0</v>
      </c>
      <c r="M33" s="69">
        <f>IF(Tabela13523678[[#This Row],[2]]="SSR",Tabela13523678[[#This Row],[5]]+Tabela13523678[[#This Row],[7]],0)</f>
        <v>0</v>
      </c>
      <c r="N33" s="69">
        <f>IF(Tabela13523678[[#This Row],[2]]="SSR",Tabela13523678[[#This Row],[6]]+Tabela13523678[[#This Row],[8]],0)</f>
        <v>0</v>
      </c>
      <c r="O33" s="69">
        <f>IF(Tabela13523678[[#This Row],[2]]="S",Tabela13523678[[#This Row],[5]]+Tabela13523678[[#This Row],[7]],0)</f>
        <v>0</v>
      </c>
      <c r="P33" s="69">
        <f>IF(Tabela13523678[[#This Row],[2]]="S",Tabela13523678[[#This Row],[6]]+Tabela13523678[[#This Row],[8]],0)</f>
        <v>0</v>
      </c>
      <c r="Q33" s="69">
        <f>IF(Tabela13523678[[#This Row],[2]]="M",Tabela13523678[[#This Row],[5]]+Tabela13523678[[#This Row],[7]],0)</f>
        <v>0</v>
      </c>
      <c r="R33" s="69">
        <f>IF(Tabela13523678[[#This Row],[2]]="M",Tabela13523678[[#This Row],[6]]+Tabela13523678[[#This Row],[8]],0)</f>
        <v>0</v>
      </c>
      <c r="S33" s="69">
        <f>IF(Tabela13523678[[#This Row],[2]]="Z",Tabela13523678[[#This Row],[5]]+Tabela13523678[[#This Row],[7]],0)</f>
        <v>0</v>
      </c>
      <c r="T33" s="70">
        <f>IF(Tabela13523678[[#This Row],[2]]="Z",Tabela13523678[[#This Row],[6]]+Tabela13523678[[#This Row],[8]],0)</f>
        <v>0</v>
      </c>
      <c r="U33" s="120">
        <f>IF(Tabela13523678[[#This Row],[2]]="DG",Tabela13523678[[#This Row],[5]]+Tabela13523678[[#This Row],[7]],0)</f>
        <v>0</v>
      </c>
      <c r="V33" s="122">
        <f>IF(Tabela13523678[[#This Row],[2]]="DG",Tabela13523678[[#This Row],[6]]+Tabela13523678[[#This Row],[8]],0)</f>
        <v>0</v>
      </c>
    </row>
    <row r="34" spans="1:22" ht="20.100000000000001" customHeight="1" thickBot="1">
      <c r="A34" s="14"/>
      <c r="B34" s="99"/>
      <c r="C34" s="16"/>
      <c r="D34" s="41" t="s">
        <v>19</v>
      </c>
      <c r="E34" s="43">
        <f>SUBTOTAL(109,Tabela13523678[5])</f>
        <v>0</v>
      </c>
      <c r="F34" s="43">
        <f>SUBTOTAL(109,Tabela13523678[6])</f>
        <v>0</v>
      </c>
      <c r="G34" s="43">
        <f>SUBTOTAL(109,Tabela13523678[7])</f>
        <v>0</v>
      </c>
      <c r="H34" s="43">
        <f>SUBTOTAL(109,Tabela13523678[8])</f>
        <v>0</v>
      </c>
      <c r="I34" s="45" t="s">
        <v>38</v>
      </c>
      <c r="J34" s="60">
        <f ca="1">SUMIF(I9:J33,"p",J9:J33)</f>
        <v>0</v>
      </c>
      <c r="K34" s="136">
        <f t="shared" ref="K34:V34" si="1">SUM(K9:K33)</f>
        <v>0</v>
      </c>
      <c r="L34" s="136">
        <f t="shared" si="1"/>
        <v>0</v>
      </c>
      <c r="M34" s="136">
        <f t="shared" si="1"/>
        <v>0</v>
      </c>
      <c r="N34" s="136">
        <f t="shared" si="1"/>
        <v>0</v>
      </c>
      <c r="O34" s="136">
        <f t="shared" si="1"/>
        <v>0</v>
      </c>
      <c r="P34" s="114">
        <f t="shared" si="1"/>
        <v>0</v>
      </c>
      <c r="Q34" s="114">
        <f t="shared" si="1"/>
        <v>0</v>
      </c>
      <c r="R34" s="113">
        <f t="shared" si="1"/>
        <v>0</v>
      </c>
      <c r="S34" s="114">
        <f t="shared" si="1"/>
        <v>0</v>
      </c>
      <c r="T34" s="113">
        <f t="shared" si="1"/>
        <v>0</v>
      </c>
      <c r="U34" s="114">
        <f t="shared" si="1"/>
        <v>0</v>
      </c>
      <c r="V34" s="113">
        <f t="shared" si="1"/>
        <v>0</v>
      </c>
    </row>
    <row r="35" spans="1:22" ht="20.100000000000001" customHeight="1">
      <c r="C35" s="15"/>
      <c r="D35" s="42" t="s">
        <v>20</v>
      </c>
      <c r="E35" s="187">
        <f>E34-F34+E5</f>
        <v>0</v>
      </c>
      <c r="F35" s="187"/>
      <c r="G35" s="187">
        <f>G34-H34+G5</f>
        <v>0</v>
      </c>
      <c r="H35" s="187"/>
      <c r="I35" s="46" t="s">
        <v>39</v>
      </c>
      <c r="J35" s="134">
        <f ca="1">SUMIF(I9:J33,"z",J9:J33)</f>
        <v>0</v>
      </c>
      <c r="K35" s="225" t="s">
        <v>104</v>
      </c>
      <c r="L35" s="226"/>
      <c r="M35" s="227"/>
      <c r="N35" s="137" t="s">
        <v>5</v>
      </c>
      <c r="O35" s="139">
        <f>K34+M34+O34+Q34+S34</f>
        <v>0</v>
      </c>
    </row>
    <row r="36" spans="1:22" ht="20.100000000000001" customHeight="1" thickBot="1">
      <c r="C36" s="12"/>
      <c r="D36" s="47" t="s">
        <v>10</v>
      </c>
      <c r="E36" s="190">
        <f>G35+E35</f>
        <v>0</v>
      </c>
      <c r="F36" s="190"/>
      <c r="G36" s="190"/>
      <c r="H36" s="190"/>
      <c r="I36" s="126" t="s">
        <v>40</v>
      </c>
      <c r="J36" s="135">
        <f ca="1">J34-D3-J35+I5</f>
        <v>0</v>
      </c>
      <c r="K36" s="228"/>
      <c r="L36" s="229"/>
      <c r="M36" s="230"/>
      <c r="N36" s="138" t="s">
        <v>1</v>
      </c>
      <c r="O36" s="140">
        <f>L34+N34+P34+R34+T34</f>
        <v>0</v>
      </c>
    </row>
    <row r="37" spans="1:22" ht="15">
      <c r="C37" s="5" t="str">
        <f>IF(D37=0,"Rozliczono całkowicie",IF(D37&gt;0,"NADPŁATA","NIEDOPŁATA"))</f>
        <v>Rozliczono całkowicie</v>
      </c>
      <c r="D37" s="4">
        <f>(G10+(F11+H11)-D3+D5)</f>
        <v>0</v>
      </c>
      <c r="I37" s="3"/>
    </row>
    <row r="38" spans="1:22">
      <c r="C38" s="6" t="str">
        <f>IF(E10+G10=D3-(E9+G9),"Odpis procentowy na dobro koła wprowadzono poprawnie","Odpis procentowy na dobro koła wprowadzono błędnie")</f>
        <v>Odpis procentowy na dobro koła wprowadzono poprawnie</v>
      </c>
      <c r="D38" s="7"/>
      <c r="I38" s="3"/>
    </row>
    <row r="39" spans="1:22">
      <c r="C39" s="8" t="str">
        <f>IF(AND(ISNUMBER(E5),ISNUMBER(G5)),"Wprowadzono poprzedni okres poprawnie","UWAGA !!! Nie wprowadzono poprzedniego okresu w kasie lub banku")</f>
        <v>Wprowadzono poprzedni okres poprawnie</v>
      </c>
      <c r="D39" s="9"/>
      <c r="I39" s="3"/>
    </row>
    <row r="40" spans="1:22">
      <c r="C40" s="14" t="s">
        <v>6</v>
      </c>
      <c r="D40" s="2"/>
    </row>
    <row r="41" spans="1:22">
      <c r="D41" t="s">
        <v>21</v>
      </c>
      <c r="G41" t="s">
        <v>41</v>
      </c>
      <c r="J41" t="s">
        <v>42</v>
      </c>
    </row>
    <row r="42" spans="1:22">
      <c r="C42" s="13" t="s">
        <v>9</v>
      </c>
      <c r="D42" s="13"/>
    </row>
    <row r="43" spans="1:22">
      <c r="A43" s="13"/>
      <c r="B43" s="100"/>
      <c r="C43" s="13"/>
      <c r="D43" s="13"/>
    </row>
    <row r="44" spans="1:22">
      <c r="A44" s="13"/>
      <c r="B44" s="100"/>
      <c r="C44" s="13"/>
      <c r="D44" s="13"/>
    </row>
  </sheetData>
  <sheetProtection algorithmName="SHA-512" hashValue="reKC01CODQwwFCXW0hZi/kgOZildpPZLqcpzHxFzuVj8ZYvgYBnCN3ofjrAyvotv+989AeoAxNNgiwhpwi6CyQ==" saltValue="e0ljMfZ4PiuKfk/XsVVGEw==" spinCount="100000" sheet="1" objects="1" scenarios="1"/>
  <mergeCells count="28">
    <mergeCell ref="D1:H1"/>
    <mergeCell ref="D2:H2"/>
    <mergeCell ref="A3:A4"/>
    <mergeCell ref="C3:C4"/>
    <mergeCell ref="D3:D4"/>
    <mergeCell ref="E3:H4"/>
    <mergeCell ref="A6:A7"/>
    <mergeCell ref="C6:C7"/>
    <mergeCell ref="D6:D7"/>
    <mergeCell ref="E6:F6"/>
    <mergeCell ref="G6:H6"/>
    <mergeCell ref="B6:B7"/>
    <mergeCell ref="I8:J8"/>
    <mergeCell ref="E35:F35"/>
    <mergeCell ref="G35:H35"/>
    <mergeCell ref="E36:H36"/>
    <mergeCell ref="I3:J4"/>
    <mergeCell ref="E5:F5"/>
    <mergeCell ref="G5:H5"/>
    <mergeCell ref="I5:J6"/>
    <mergeCell ref="S6:T6"/>
    <mergeCell ref="U6:V6"/>
    <mergeCell ref="K3:V5"/>
    <mergeCell ref="K35:M36"/>
    <mergeCell ref="K6:L6"/>
    <mergeCell ref="M6:N6"/>
    <mergeCell ref="O6:P6"/>
    <mergeCell ref="Q6:R6"/>
  </mergeCells>
  <conditionalFormatting sqref="C37:C38">
    <cfRule type="containsText" dxfId="119" priority="8" operator="containsText" text="NIEDOPŁATA">
      <formula>NOT(ISERROR(SEARCH("NIEDOPŁATA",C37)))</formula>
    </cfRule>
    <cfRule type="containsText" dxfId="118" priority="9" operator="containsText" text="NADPŁATA">
      <formula>NOT(ISERROR(SEARCH("NADPŁATA",C37)))</formula>
    </cfRule>
    <cfRule type="containsText" dxfId="117" priority="10" operator="containsText" text="Rozliczono całkowicie">
      <formula>NOT(ISERROR(SEARCH("Rozliczono całkowicie",C37)))</formula>
    </cfRule>
    <cfRule type="containsText" dxfId="116" priority="11" operator="containsText" text="UWAGA">
      <formula>NOT(ISERROR(SEARCH("UWAGA",C37)))</formula>
    </cfRule>
    <cfRule type="containsText" dxfId="115" priority="12" operator="containsText" text="UWAGA">
      <formula>NOT(ISERROR(SEARCH("UWAGA",C37)))</formula>
    </cfRule>
  </conditionalFormatting>
  <conditionalFormatting sqref="C39 C42">
    <cfRule type="containsText" dxfId="114" priority="20" operator="containsText" text="Wprowadzono poprzedni okres poprawnie">
      <formula>NOT(ISERROR(SEARCH("Wprowadzono poprzedni okres poprawnie",C39)))</formula>
    </cfRule>
  </conditionalFormatting>
  <conditionalFormatting sqref="C38:D38">
    <cfRule type="containsText" dxfId="113" priority="6" operator="containsText" text="Odpis procentowy na dobro koła wprowadzono błędnie">
      <formula>NOT(ISERROR(SEARCH("Odpis procentowy na dobro koła wprowadzono błędnie",C38)))</formula>
    </cfRule>
    <cfRule type="containsText" dxfId="112" priority="7" operator="containsText" text="Odpis procentowy na dobro koła wprowadzono poprawnie">
      <formula>NOT(ISERROR(SEARCH("Odpis procentowy na dobro koła wprowadzono poprawnie",C38)))</formula>
    </cfRule>
  </conditionalFormatting>
  <conditionalFormatting sqref="D37">
    <cfRule type="cellIs" dxfId="111" priority="1" operator="greaterThan">
      <formula>0</formula>
    </cfRule>
    <cfRule type="cellIs" dxfId="110" priority="2" operator="lessThan">
      <formula>0</formula>
    </cfRule>
    <cfRule type="cellIs" dxfId="109" priority="3" operator="equal">
      <formula>0</formula>
    </cfRule>
    <cfRule type="containsText" dxfId="108" priority="4" operator="containsText" text="UWAGA">
      <formula>NOT(ISERROR(SEARCH("UWAGA",D37)))</formula>
    </cfRule>
    <cfRule type="containsText" dxfId="107" priority="5" operator="containsText" text="UWAGA">
      <formula>NOT(ISERROR(SEARCH("UWAGA",D37)))</formula>
    </cfRule>
  </conditionalFormatting>
  <conditionalFormatting sqref="D38 C39:D39 C42">
    <cfRule type="containsText" dxfId="106" priority="24" operator="containsText" text="UWAGA">
      <formula>NOT(ISERROR(SEARCH("UWAGA",C38)))</formula>
    </cfRule>
  </conditionalFormatting>
  <conditionalFormatting sqref="D38:D39">
    <cfRule type="cellIs" dxfId="105" priority="21" operator="greaterThan">
      <formula>0</formula>
    </cfRule>
    <cfRule type="cellIs" dxfId="104" priority="22" operator="lessThan">
      <formula>0</formula>
    </cfRule>
    <cfRule type="cellIs" dxfId="103" priority="23" operator="equal">
      <formula>0</formula>
    </cfRule>
    <cfRule type="containsText" dxfId="102" priority="25" operator="containsText" text="UWAGA">
      <formula>NOT(ISERROR(SEARCH("UWAGA",D38)))</formula>
    </cfRule>
  </conditionalFormatting>
  <conditionalFormatting sqref="D39">
    <cfRule type="containsText" dxfId="101" priority="13" operator="containsText" text="UWAGA !!! Nie wprowadzono poprzedniego okresu w kasie lub banku">
      <formula>NOT(ISERROR(SEARCH("UWAGA !!! Nie wprowadzono poprzedniego okresu w kasie lub banku",D39)))</formula>
    </cfRule>
  </conditionalFormatting>
  <conditionalFormatting sqref="D39:D40">
    <cfRule type="containsText" dxfId="100" priority="14" operator="containsText" text="Wprowadzono poprzedni okres poprawnie">
      <formula>NOT(ISERROR(SEARCH("Wprowadzono poprzedni okres poprawnie",D39)))</formula>
    </cfRule>
  </conditionalFormatting>
  <pageMargins left="0.59055118110236227" right="0.15748031496062992" top="0.31496062992125984" bottom="0.31496062992125984" header="0.31496062992125984" footer="0.31496062992125984"/>
  <pageSetup paperSize="9" scale="67" fitToHeight="100" orientation="landscape" r:id="rId1"/>
  <headerFooter>
    <oddHeader>&amp;L.&amp;R&amp;8OM PZW 2018 v1.0</oddHeader>
    <oddFooter>&amp;RStrona &amp;P z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44"/>
  <sheetViews>
    <sheetView zoomScale="70" zoomScaleNormal="70" zoomScaleSheetLayoutView="78" workbookViewId="0">
      <selection activeCell="C12" sqref="C12"/>
    </sheetView>
  </sheetViews>
  <sheetFormatPr defaultRowHeight="14.25"/>
  <cols>
    <col min="1" max="1" width="3.75" customWidth="1"/>
    <col min="2" max="2" width="3.75" style="92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customWidth="1"/>
    <col min="11" max="22" width="12.125" customWidth="1"/>
  </cols>
  <sheetData>
    <row r="1" spans="1:22" ht="20.100000000000001" customHeight="1">
      <c r="D1" s="223" t="s">
        <v>31</v>
      </c>
      <c r="E1" s="223"/>
      <c r="F1" s="223"/>
      <c r="G1" s="223"/>
      <c r="H1" s="223"/>
    </row>
    <row r="2" spans="1:22" ht="20.100000000000001" customHeight="1" thickBot="1">
      <c r="C2" s="3" t="s">
        <v>0</v>
      </c>
      <c r="D2" s="224" t="s">
        <v>72</v>
      </c>
      <c r="E2" s="224"/>
      <c r="F2" s="224"/>
      <c r="G2" s="224"/>
      <c r="H2" s="224"/>
    </row>
    <row r="3" spans="1:22" ht="15.75" customHeight="1">
      <c r="A3" s="201"/>
      <c r="B3" s="93"/>
      <c r="C3" s="203" t="s">
        <v>71</v>
      </c>
      <c r="D3" s="205"/>
      <c r="E3" s="172" t="s">
        <v>7</v>
      </c>
      <c r="F3" s="173"/>
      <c r="G3" s="173"/>
      <c r="H3" s="174"/>
      <c r="I3" s="213" t="s">
        <v>36</v>
      </c>
      <c r="J3" s="214"/>
      <c r="K3" s="172" t="s">
        <v>52</v>
      </c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4"/>
    </row>
    <row r="4" spans="1:22" ht="20.100000000000001" customHeight="1" thickBot="1">
      <c r="A4" s="202"/>
      <c r="B4" s="94"/>
      <c r="C4" s="204"/>
      <c r="D4" s="206"/>
      <c r="E4" s="178"/>
      <c r="F4" s="179"/>
      <c r="G4" s="179"/>
      <c r="H4" s="180"/>
      <c r="I4" s="215"/>
      <c r="J4" s="216"/>
      <c r="K4" s="175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7"/>
    </row>
    <row r="5" spans="1:22" ht="24.95" customHeight="1" thickBot="1">
      <c r="A5" s="29"/>
      <c r="B5" s="95"/>
      <c r="C5" s="32" t="s">
        <v>59</v>
      </c>
      <c r="D5" s="61">
        <f>lipiec!D37</f>
        <v>0</v>
      </c>
      <c r="E5" s="234">
        <f>lipiec!E35</f>
        <v>0</v>
      </c>
      <c r="F5" s="235"/>
      <c r="G5" s="232">
        <f>lipiec!G35</f>
        <v>0</v>
      </c>
      <c r="H5" s="233"/>
      <c r="I5" s="236">
        <f ca="1">lipiec!J36</f>
        <v>0</v>
      </c>
      <c r="J5" s="237"/>
      <c r="K5" s="178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80"/>
    </row>
    <row r="6" spans="1:22" ht="24.95" customHeight="1">
      <c r="A6" s="192" t="s">
        <v>4</v>
      </c>
      <c r="B6" s="199" t="s">
        <v>86</v>
      </c>
      <c r="C6" s="194" t="s">
        <v>22</v>
      </c>
      <c r="D6" s="196" t="s">
        <v>11</v>
      </c>
      <c r="E6" s="185" t="s">
        <v>2</v>
      </c>
      <c r="F6" s="186"/>
      <c r="G6" s="185" t="s">
        <v>3</v>
      </c>
      <c r="H6" s="186"/>
      <c r="I6" s="238"/>
      <c r="J6" s="239"/>
      <c r="K6" s="185" t="s">
        <v>81</v>
      </c>
      <c r="L6" s="186"/>
      <c r="M6" s="185" t="s">
        <v>82</v>
      </c>
      <c r="N6" s="186"/>
      <c r="O6" s="185" t="s">
        <v>83</v>
      </c>
      <c r="P6" s="186"/>
      <c r="Q6" s="185" t="s">
        <v>84</v>
      </c>
      <c r="R6" s="186"/>
      <c r="S6" s="185" t="s">
        <v>85</v>
      </c>
      <c r="T6" s="186"/>
      <c r="U6" s="185" t="s">
        <v>103</v>
      </c>
      <c r="V6" s="186"/>
    </row>
    <row r="7" spans="1:22" ht="24.95" customHeight="1" thickBot="1">
      <c r="A7" s="193"/>
      <c r="B7" s="200"/>
      <c r="C7" s="195"/>
      <c r="D7" s="197"/>
      <c r="E7" s="26" t="s">
        <v>5</v>
      </c>
      <c r="F7" s="27" t="s">
        <v>1</v>
      </c>
      <c r="G7" s="26" t="s">
        <v>5</v>
      </c>
      <c r="H7" s="27" t="s">
        <v>1</v>
      </c>
      <c r="I7" s="50" t="s">
        <v>43</v>
      </c>
      <c r="J7" s="51" t="s">
        <v>37</v>
      </c>
      <c r="K7" s="115" t="s">
        <v>5</v>
      </c>
      <c r="L7" s="116" t="s">
        <v>1</v>
      </c>
      <c r="M7" s="115" t="s">
        <v>5</v>
      </c>
      <c r="N7" s="116" t="s">
        <v>1</v>
      </c>
      <c r="O7" s="115" t="s">
        <v>5</v>
      </c>
      <c r="P7" s="116" t="s">
        <v>1</v>
      </c>
      <c r="Q7" s="115" t="s">
        <v>5</v>
      </c>
      <c r="R7" s="116" t="s">
        <v>1</v>
      </c>
      <c r="S7" s="115" t="s">
        <v>5</v>
      </c>
      <c r="T7" s="116" t="s">
        <v>1</v>
      </c>
      <c r="U7" s="115" t="s">
        <v>5</v>
      </c>
      <c r="V7" s="116" t="s">
        <v>1</v>
      </c>
    </row>
    <row r="8" spans="1:22" ht="20.100000000000001" customHeight="1" thickBot="1">
      <c r="A8" s="24" t="s">
        <v>12</v>
      </c>
      <c r="B8" s="96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217" t="s">
        <v>46</v>
      </c>
      <c r="J8" s="218"/>
      <c r="K8" s="117" t="s">
        <v>53</v>
      </c>
      <c r="L8" s="118" t="s">
        <v>54</v>
      </c>
      <c r="M8" s="118" t="s">
        <v>44</v>
      </c>
      <c r="N8" s="118" t="s">
        <v>47</v>
      </c>
      <c r="O8" s="118" t="s">
        <v>48</v>
      </c>
      <c r="P8" s="118" t="s">
        <v>49</v>
      </c>
      <c r="Q8" s="118" t="s">
        <v>50</v>
      </c>
      <c r="R8" s="118" t="s">
        <v>51</v>
      </c>
      <c r="S8" s="118" t="s">
        <v>50</v>
      </c>
      <c r="T8" s="119" t="s">
        <v>51</v>
      </c>
      <c r="U8" s="118" t="s">
        <v>50</v>
      </c>
      <c r="V8" s="119" t="s">
        <v>51</v>
      </c>
    </row>
    <row r="9" spans="1:22" s="1" customFormat="1" ht="20.100000000000001" customHeight="1">
      <c r="A9" s="18">
        <v>1</v>
      </c>
      <c r="B9" s="160"/>
      <c r="C9" s="10" t="s">
        <v>57</v>
      </c>
      <c r="D9" s="10"/>
      <c r="E9" s="19">
        <f>IF(E10&gt;0,D3-E10,0)</f>
        <v>0</v>
      </c>
      <c r="F9" s="19"/>
      <c r="G9" s="20">
        <f>IF(G10&gt;=0,D3-G10,0)</f>
        <v>0</v>
      </c>
      <c r="H9" s="19"/>
      <c r="I9" s="54"/>
      <c r="J9" s="130"/>
      <c r="K9" s="80">
        <f>IF(Tabela135236789[[#This Row],[2]]="O",Tabela135236789[[#This Row],[5]]+Tabela135236789[[#This Row],[7]],0)</f>
        <v>0</v>
      </c>
      <c r="L9" s="111">
        <f>IF(Tabela135236789[[#This Row],[2]]="O",Tabela135236789[[#This Row],[6]]+Tabela135236789[[#This Row],[8]],0)</f>
        <v>0</v>
      </c>
      <c r="M9" s="111">
        <f>IF(Tabela135236789[[#This Row],[2]]="SSR",Tabela135236789[[#This Row],[5]]+Tabela135236789[[#This Row],[7]],0)</f>
        <v>0</v>
      </c>
      <c r="N9" s="111">
        <f>IF(Tabela135236789[[#This Row],[2]]="SSR",Tabela135236789[[#This Row],[6]]+Tabela135236789[[#This Row],[8]],0)</f>
        <v>0</v>
      </c>
      <c r="O9" s="111">
        <f>IF(Tabela135236789[[#This Row],[2]]="S",Tabela135236789[[#This Row],[5]]+Tabela135236789[[#This Row],[7]],0)</f>
        <v>0</v>
      </c>
      <c r="P9" s="111">
        <f>IF(Tabela135236789[[#This Row],[2]]="S",Tabela135236789[[#This Row],[6]]+Tabela135236789[[#This Row],[8]],0)</f>
        <v>0</v>
      </c>
      <c r="Q9" s="111">
        <f>IF(Tabela135236789[[#This Row],[2]]="M",Tabela135236789[[#This Row],[5]]+Tabela135236789[[#This Row],[7]],0)</f>
        <v>0</v>
      </c>
      <c r="R9" s="111">
        <f>IF(Tabela135236789[[#This Row],[2]]="M",Tabela135236789[[#This Row],[6]]+Tabela135236789[[#This Row],[8]],0)</f>
        <v>0</v>
      </c>
      <c r="S9" s="111">
        <f>IF(Tabela135236789[[#This Row],[2]]="Z",Tabela135236789[[#This Row],[5]]+Tabela135236789[[#This Row],[7]],0)</f>
        <v>0</v>
      </c>
      <c r="T9" s="112">
        <f>IF(Tabela135236789[[#This Row],[2]]="Z",Tabela135236789[[#This Row],[6]]+Tabela135236789[[#This Row],[8]],0)</f>
        <v>0</v>
      </c>
      <c r="U9" s="65">
        <f>IF(Tabela135236789[[#This Row],[2]]="DG",Tabela135236789[[#This Row],[5]]+Tabela135236789[[#This Row],[7]],0)</f>
        <v>0</v>
      </c>
      <c r="V9" s="67">
        <f>IF(Tabela135236789[[#This Row],[2]]="DG",Tabela135236789[[#This Row],[6]]+Tabela135236789[[#This Row],[8]],0)</f>
        <v>0</v>
      </c>
    </row>
    <row r="10" spans="1:22" s="1" customFormat="1" ht="20.100000000000001" customHeight="1">
      <c r="A10" s="18">
        <f>A9+1</f>
        <v>2</v>
      </c>
      <c r="B10" s="97"/>
      <c r="C10" s="10" t="s">
        <v>8</v>
      </c>
      <c r="D10" s="10"/>
      <c r="E10" s="28"/>
      <c r="F10" s="21"/>
      <c r="G10" s="17"/>
      <c r="H10" s="21"/>
      <c r="I10" s="56"/>
      <c r="J10" s="131"/>
      <c r="K10" s="62">
        <f>IF(Tabela135236789[[#This Row],[2]]="O",Tabela135236789[[#This Row],[5]]+Tabela135236789[[#This Row],[7]],0)</f>
        <v>0</v>
      </c>
      <c r="L10" s="63">
        <f>IF(Tabela135236789[[#This Row],[2]]="O",Tabela135236789[[#This Row],[6]]+Tabela135236789[[#This Row],[8]],0)</f>
        <v>0</v>
      </c>
      <c r="M10" s="63">
        <f>IF(Tabela135236789[[#This Row],[2]]="SSR",Tabela135236789[[#This Row],[5]]+Tabela135236789[[#This Row],[7]],0)</f>
        <v>0</v>
      </c>
      <c r="N10" s="63">
        <f>IF(Tabela135236789[[#This Row],[2]]="SSR",Tabela135236789[[#This Row],[6]]+Tabela135236789[[#This Row],[8]],0)</f>
        <v>0</v>
      </c>
      <c r="O10" s="63">
        <f>IF(Tabela135236789[[#This Row],[2]]="S",Tabela135236789[[#This Row],[5]]+Tabela135236789[[#This Row],[7]],0)</f>
        <v>0</v>
      </c>
      <c r="P10" s="63">
        <f>IF(Tabela135236789[[#This Row],[2]]="S",Tabela135236789[[#This Row],[6]]+Tabela135236789[[#This Row],[8]],0)</f>
        <v>0</v>
      </c>
      <c r="Q10" s="63">
        <f>IF(Tabela135236789[[#This Row],[2]]="M",Tabela135236789[[#This Row],[5]]+Tabela135236789[[#This Row],[7]],0)</f>
        <v>0</v>
      </c>
      <c r="R10" s="63">
        <f>IF(Tabela135236789[[#This Row],[2]]="M",Tabela135236789[[#This Row],[6]]+Tabela135236789[[#This Row],[8]],0)</f>
        <v>0</v>
      </c>
      <c r="S10" s="63">
        <f>IF(Tabela135236789[[#This Row],[2]]="Z",Tabela135236789[[#This Row],[5]]+Tabela135236789[[#This Row],[7]],0)</f>
        <v>0</v>
      </c>
      <c r="T10" s="64">
        <f>IF(Tabela135236789[[#This Row],[2]]="Z",Tabela135236789[[#This Row],[6]]+Tabela135236789[[#This Row],[8]],0)</f>
        <v>0</v>
      </c>
      <c r="U10" s="80">
        <f>IF(Tabela135236789[[#This Row],[2]]="DG",Tabela135236789[[#This Row],[5]]+Tabela135236789[[#This Row],[7]],0)</f>
        <v>0</v>
      </c>
      <c r="V10" s="112">
        <f>IF(Tabela135236789[[#This Row],[2]]="DG",Tabela135236789[[#This Row],[6]]+Tabela135236789[[#This Row],[8]],0)</f>
        <v>0</v>
      </c>
    </row>
    <row r="11" spans="1:22" s="1" customFormat="1" ht="20.100000000000001" customHeight="1">
      <c r="A11" s="18">
        <f t="shared" ref="A11:A32" si="0">A10+1</f>
        <v>3</v>
      </c>
      <c r="B11" s="160"/>
      <c r="C11" s="10" t="s">
        <v>23</v>
      </c>
      <c r="D11" s="11"/>
      <c r="E11" s="21"/>
      <c r="F11" s="17"/>
      <c r="G11" s="21"/>
      <c r="H11" s="17"/>
      <c r="I11" s="56"/>
      <c r="J11" s="131"/>
      <c r="K11" s="62">
        <f>IF(Tabela135236789[[#This Row],[2]]="O",Tabela135236789[[#This Row],[5]]+Tabela135236789[[#This Row],[7]],0)</f>
        <v>0</v>
      </c>
      <c r="L11" s="63">
        <f>IF(Tabela135236789[[#This Row],[2]]="O",Tabela135236789[[#This Row],[6]]+Tabela135236789[[#This Row],[8]],0)</f>
        <v>0</v>
      </c>
      <c r="M11" s="63">
        <f>IF(Tabela135236789[[#This Row],[2]]="SSR",Tabela135236789[[#This Row],[5]]+Tabela135236789[[#This Row],[7]],0)</f>
        <v>0</v>
      </c>
      <c r="N11" s="63">
        <f>IF(Tabela135236789[[#This Row],[2]]="SSR",Tabela135236789[[#This Row],[6]]+Tabela135236789[[#This Row],[8]],0)</f>
        <v>0</v>
      </c>
      <c r="O11" s="63">
        <f>IF(Tabela135236789[[#This Row],[2]]="S",Tabela135236789[[#This Row],[5]]+Tabela135236789[[#This Row],[7]],0)</f>
        <v>0</v>
      </c>
      <c r="P11" s="63">
        <f>IF(Tabela135236789[[#This Row],[2]]="S",Tabela135236789[[#This Row],[6]]+Tabela135236789[[#This Row],[8]],0)</f>
        <v>0</v>
      </c>
      <c r="Q11" s="63">
        <f>IF(Tabela135236789[[#This Row],[2]]="M",Tabela135236789[[#This Row],[5]]+Tabela135236789[[#This Row],[7]],0)</f>
        <v>0</v>
      </c>
      <c r="R11" s="63">
        <f>IF(Tabela135236789[[#This Row],[2]]="M",Tabela135236789[[#This Row],[6]]+Tabela135236789[[#This Row],[8]],0)</f>
        <v>0</v>
      </c>
      <c r="S11" s="63">
        <f>IF(Tabela135236789[[#This Row],[2]]="Z",Tabela135236789[[#This Row],[5]]+Tabela135236789[[#This Row],[7]],0)</f>
        <v>0</v>
      </c>
      <c r="T11" s="64">
        <f>IF(Tabela135236789[[#This Row],[2]]="Z",Tabela135236789[[#This Row],[6]]+Tabela135236789[[#This Row],[8]],0)</f>
        <v>0</v>
      </c>
      <c r="U11" s="80">
        <f>IF(Tabela135236789[[#This Row],[2]]="DG",Tabela135236789[[#This Row],[5]]+Tabela135236789[[#This Row],[7]],0)</f>
        <v>0</v>
      </c>
      <c r="V11" s="112">
        <f>IF(Tabela135236789[[#This Row],[2]]="DG",Tabela135236789[[#This Row],[6]]+Tabela135236789[[#This Row],[8]],0)</f>
        <v>0</v>
      </c>
    </row>
    <row r="12" spans="1:22" ht="20.100000000000001" customHeight="1">
      <c r="A12" s="22">
        <f t="shared" si="0"/>
        <v>4</v>
      </c>
      <c r="B12" s="98"/>
      <c r="C12" s="11"/>
      <c r="D12" s="73"/>
      <c r="E12" s="17"/>
      <c r="F12" s="17"/>
      <c r="G12" s="17"/>
      <c r="H12" s="17"/>
      <c r="I12" s="58"/>
      <c r="J12" s="132"/>
      <c r="K12" s="62">
        <f>IF(Tabela135236789[[#This Row],[2]]="O",Tabela135236789[[#This Row],[5]]+Tabela135236789[[#This Row],[7]],0)</f>
        <v>0</v>
      </c>
      <c r="L12" s="63">
        <f>IF(Tabela135236789[[#This Row],[2]]="O",Tabela135236789[[#This Row],[6]]+Tabela135236789[[#This Row],[8]],0)</f>
        <v>0</v>
      </c>
      <c r="M12" s="63">
        <f>IF(Tabela135236789[[#This Row],[2]]="SSR",Tabela135236789[[#This Row],[5]]+Tabela135236789[[#This Row],[7]],0)</f>
        <v>0</v>
      </c>
      <c r="N12" s="63">
        <f>IF(Tabela135236789[[#This Row],[2]]="SSR",Tabela135236789[[#This Row],[6]]+Tabela135236789[[#This Row],[8]],0)</f>
        <v>0</v>
      </c>
      <c r="O12" s="63">
        <f>IF(Tabela135236789[[#This Row],[2]]="S",Tabela135236789[[#This Row],[5]]+Tabela135236789[[#This Row],[7]],0)</f>
        <v>0</v>
      </c>
      <c r="P12" s="63">
        <f>IF(Tabela135236789[[#This Row],[2]]="S",Tabela135236789[[#This Row],[6]]+Tabela135236789[[#This Row],[8]],0)</f>
        <v>0</v>
      </c>
      <c r="Q12" s="63">
        <f>IF(Tabela135236789[[#This Row],[2]]="M",Tabela135236789[[#This Row],[5]]+Tabela135236789[[#This Row],[7]],0)</f>
        <v>0</v>
      </c>
      <c r="R12" s="63">
        <f>IF(Tabela135236789[[#This Row],[2]]="M",Tabela135236789[[#This Row],[6]]+Tabela135236789[[#This Row],[8]],0)</f>
        <v>0</v>
      </c>
      <c r="S12" s="63">
        <f>IF(Tabela135236789[[#This Row],[2]]="Z",Tabela135236789[[#This Row],[5]]+Tabela135236789[[#This Row],[7]],0)</f>
        <v>0</v>
      </c>
      <c r="T12" s="64">
        <f>IF(Tabela135236789[[#This Row],[2]]="Z",Tabela135236789[[#This Row],[6]]+Tabela135236789[[#This Row],[8]],0)</f>
        <v>0</v>
      </c>
      <c r="U12" s="80">
        <f>IF(Tabela135236789[[#This Row],[2]]="DG",Tabela135236789[[#This Row],[5]]+Tabela135236789[[#This Row],[7]],0)</f>
        <v>0</v>
      </c>
      <c r="V12" s="112">
        <f>IF(Tabela135236789[[#This Row],[2]]="DG",Tabela135236789[[#This Row],[6]]+Tabela135236789[[#This Row],[8]],0)</f>
        <v>0</v>
      </c>
    </row>
    <row r="13" spans="1:22" ht="20.100000000000001" customHeight="1">
      <c r="A13" s="22">
        <f t="shared" si="0"/>
        <v>5</v>
      </c>
      <c r="B13" s="98"/>
      <c r="C13" s="11"/>
      <c r="D13" s="73"/>
      <c r="E13" s="17"/>
      <c r="F13" s="17"/>
      <c r="G13" s="17"/>
      <c r="H13" s="17"/>
      <c r="I13" s="58"/>
      <c r="J13" s="132"/>
      <c r="K13" s="62">
        <f>IF(Tabela135236789[[#This Row],[2]]="O",Tabela135236789[[#This Row],[5]]+Tabela135236789[[#This Row],[7]],0)</f>
        <v>0</v>
      </c>
      <c r="L13" s="63">
        <f>IF(Tabela135236789[[#This Row],[2]]="O",Tabela135236789[[#This Row],[6]]+Tabela135236789[[#This Row],[8]],0)</f>
        <v>0</v>
      </c>
      <c r="M13" s="63">
        <f>IF(Tabela135236789[[#This Row],[2]]="SSR",Tabela135236789[[#This Row],[5]]+Tabela135236789[[#This Row],[7]],0)</f>
        <v>0</v>
      </c>
      <c r="N13" s="63">
        <f>IF(Tabela135236789[[#This Row],[2]]="SSR",Tabela135236789[[#This Row],[6]]+Tabela135236789[[#This Row],[8]],0)</f>
        <v>0</v>
      </c>
      <c r="O13" s="63">
        <f>IF(Tabela135236789[[#This Row],[2]]="S",Tabela135236789[[#This Row],[5]]+Tabela135236789[[#This Row],[7]],0)</f>
        <v>0</v>
      </c>
      <c r="P13" s="63">
        <f>IF(Tabela135236789[[#This Row],[2]]="S",Tabela135236789[[#This Row],[6]]+Tabela135236789[[#This Row],[8]],0)</f>
        <v>0</v>
      </c>
      <c r="Q13" s="63">
        <f>IF(Tabela135236789[[#This Row],[2]]="M",Tabela135236789[[#This Row],[5]]+Tabela135236789[[#This Row],[7]],0)</f>
        <v>0</v>
      </c>
      <c r="R13" s="63">
        <f>IF(Tabela135236789[[#This Row],[2]]="M",Tabela135236789[[#This Row],[6]]+Tabela135236789[[#This Row],[8]],0)</f>
        <v>0</v>
      </c>
      <c r="S13" s="63">
        <f>IF(Tabela135236789[[#This Row],[2]]="Z",Tabela135236789[[#This Row],[5]]+Tabela135236789[[#This Row],[7]],0)</f>
        <v>0</v>
      </c>
      <c r="T13" s="64">
        <f>IF(Tabela135236789[[#This Row],[2]]="Z",Tabela135236789[[#This Row],[6]]+Tabela135236789[[#This Row],[8]],0)</f>
        <v>0</v>
      </c>
      <c r="U13" s="80">
        <f>IF(Tabela135236789[[#This Row],[2]]="DG",Tabela135236789[[#This Row],[5]]+Tabela135236789[[#This Row],[7]],0)</f>
        <v>0</v>
      </c>
      <c r="V13" s="112">
        <f>IF(Tabela135236789[[#This Row],[2]]="DG",Tabela135236789[[#This Row],[6]]+Tabela135236789[[#This Row],[8]],0)</f>
        <v>0</v>
      </c>
    </row>
    <row r="14" spans="1:22" ht="20.100000000000001" customHeight="1">
      <c r="A14" s="22">
        <f t="shared" si="0"/>
        <v>6</v>
      </c>
      <c r="B14" s="98"/>
      <c r="C14" s="11"/>
      <c r="D14" s="11"/>
      <c r="E14" s="17"/>
      <c r="F14" s="17"/>
      <c r="G14" s="17"/>
      <c r="H14" s="17"/>
      <c r="I14" s="58"/>
      <c r="J14" s="132"/>
      <c r="K14" s="62">
        <f>IF(Tabela135236789[[#This Row],[2]]="O",Tabela135236789[[#This Row],[5]]+Tabela135236789[[#This Row],[7]],0)</f>
        <v>0</v>
      </c>
      <c r="L14" s="63">
        <f>IF(Tabela135236789[[#This Row],[2]]="O",Tabela135236789[[#This Row],[6]]+Tabela135236789[[#This Row],[8]],0)</f>
        <v>0</v>
      </c>
      <c r="M14" s="63">
        <f>IF(Tabela135236789[[#This Row],[2]]="SSR",Tabela135236789[[#This Row],[5]]+Tabela135236789[[#This Row],[7]],0)</f>
        <v>0</v>
      </c>
      <c r="N14" s="63">
        <f>IF(Tabela135236789[[#This Row],[2]]="SSR",Tabela135236789[[#This Row],[6]]+Tabela135236789[[#This Row],[8]],0)</f>
        <v>0</v>
      </c>
      <c r="O14" s="63">
        <f>IF(Tabela135236789[[#This Row],[2]]="S",Tabela135236789[[#This Row],[5]]+Tabela135236789[[#This Row],[7]],0)</f>
        <v>0</v>
      </c>
      <c r="P14" s="63">
        <f>IF(Tabela135236789[[#This Row],[2]]="S",Tabela135236789[[#This Row],[6]]+Tabela135236789[[#This Row],[8]],0)</f>
        <v>0</v>
      </c>
      <c r="Q14" s="63">
        <f>IF(Tabela135236789[[#This Row],[2]]="M",Tabela135236789[[#This Row],[5]]+Tabela135236789[[#This Row],[7]],0)</f>
        <v>0</v>
      </c>
      <c r="R14" s="63">
        <f>IF(Tabela135236789[[#This Row],[2]]="M",Tabela135236789[[#This Row],[6]]+Tabela135236789[[#This Row],[8]],0)</f>
        <v>0</v>
      </c>
      <c r="S14" s="63">
        <f>IF(Tabela135236789[[#This Row],[2]]="Z",Tabela135236789[[#This Row],[5]]+Tabela135236789[[#This Row],[7]],0)</f>
        <v>0</v>
      </c>
      <c r="T14" s="64">
        <f>IF(Tabela135236789[[#This Row],[2]]="Z",Tabela135236789[[#This Row],[6]]+Tabela135236789[[#This Row],[8]],0)</f>
        <v>0</v>
      </c>
      <c r="U14" s="80">
        <f>IF(Tabela135236789[[#This Row],[2]]="DG",Tabela135236789[[#This Row],[5]]+Tabela135236789[[#This Row],[7]],0)</f>
        <v>0</v>
      </c>
      <c r="V14" s="112">
        <f>IF(Tabela135236789[[#This Row],[2]]="DG",Tabela135236789[[#This Row],[6]]+Tabela135236789[[#This Row],[8]],0)</f>
        <v>0</v>
      </c>
    </row>
    <row r="15" spans="1:22" ht="20.100000000000001" customHeight="1">
      <c r="A15" s="22">
        <f t="shared" si="0"/>
        <v>7</v>
      </c>
      <c r="B15" s="98"/>
      <c r="C15" s="11"/>
      <c r="D15" s="11"/>
      <c r="E15" s="17"/>
      <c r="F15" s="17"/>
      <c r="G15" s="17"/>
      <c r="H15" s="17"/>
      <c r="I15" s="58"/>
      <c r="J15" s="132"/>
      <c r="K15" s="62">
        <f>IF(Tabela135236789[[#This Row],[2]]="O",Tabela135236789[[#This Row],[5]]+Tabela135236789[[#This Row],[7]],0)</f>
        <v>0</v>
      </c>
      <c r="L15" s="63">
        <f>IF(Tabela135236789[[#This Row],[2]]="O",Tabela135236789[[#This Row],[6]]+Tabela135236789[[#This Row],[8]],0)</f>
        <v>0</v>
      </c>
      <c r="M15" s="63">
        <f>IF(Tabela135236789[[#This Row],[2]]="SSR",Tabela135236789[[#This Row],[5]]+Tabela135236789[[#This Row],[7]],0)</f>
        <v>0</v>
      </c>
      <c r="N15" s="63">
        <f>IF(Tabela135236789[[#This Row],[2]]="SSR",Tabela135236789[[#This Row],[6]]+Tabela135236789[[#This Row],[8]],0)</f>
        <v>0</v>
      </c>
      <c r="O15" s="63">
        <f>IF(Tabela135236789[[#This Row],[2]]="S",Tabela135236789[[#This Row],[5]]+Tabela135236789[[#This Row],[7]],0)</f>
        <v>0</v>
      </c>
      <c r="P15" s="63">
        <f>IF(Tabela135236789[[#This Row],[2]]="S",Tabela135236789[[#This Row],[6]]+Tabela135236789[[#This Row],[8]],0)</f>
        <v>0</v>
      </c>
      <c r="Q15" s="63">
        <f>IF(Tabela135236789[[#This Row],[2]]="M",Tabela135236789[[#This Row],[5]]+Tabela135236789[[#This Row],[7]],0)</f>
        <v>0</v>
      </c>
      <c r="R15" s="63">
        <f>IF(Tabela135236789[[#This Row],[2]]="M",Tabela135236789[[#This Row],[6]]+Tabela135236789[[#This Row],[8]],0)</f>
        <v>0</v>
      </c>
      <c r="S15" s="63">
        <f>IF(Tabela135236789[[#This Row],[2]]="Z",Tabela135236789[[#This Row],[5]]+Tabela135236789[[#This Row],[7]],0)</f>
        <v>0</v>
      </c>
      <c r="T15" s="64">
        <f>IF(Tabela135236789[[#This Row],[2]]="Z",Tabela135236789[[#This Row],[6]]+Tabela135236789[[#This Row],[8]],0)</f>
        <v>0</v>
      </c>
      <c r="U15" s="80">
        <f>IF(Tabela135236789[[#This Row],[2]]="DG",Tabela135236789[[#This Row],[5]]+Tabela135236789[[#This Row],[7]],0)</f>
        <v>0</v>
      </c>
      <c r="V15" s="112">
        <f>IF(Tabela135236789[[#This Row],[2]]="DG",Tabela135236789[[#This Row],[6]]+Tabela135236789[[#This Row],[8]],0)</f>
        <v>0</v>
      </c>
    </row>
    <row r="16" spans="1:22" ht="20.100000000000001" customHeight="1">
      <c r="A16" s="22">
        <f t="shared" si="0"/>
        <v>8</v>
      </c>
      <c r="B16" s="98"/>
      <c r="C16" s="11"/>
      <c r="D16" s="11"/>
      <c r="E16" s="17"/>
      <c r="F16" s="17"/>
      <c r="G16" s="17"/>
      <c r="H16" s="17"/>
      <c r="I16" s="58"/>
      <c r="J16" s="132"/>
      <c r="K16" s="62">
        <f>IF(Tabela135236789[[#This Row],[2]]="O",Tabela135236789[[#This Row],[5]]+Tabela135236789[[#This Row],[7]],0)</f>
        <v>0</v>
      </c>
      <c r="L16" s="63">
        <f>IF(Tabela135236789[[#This Row],[2]]="O",Tabela135236789[[#This Row],[6]]+Tabela135236789[[#This Row],[8]],0)</f>
        <v>0</v>
      </c>
      <c r="M16" s="63">
        <f>IF(Tabela135236789[[#This Row],[2]]="SSR",Tabela135236789[[#This Row],[5]]+Tabela135236789[[#This Row],[7]],0)</f>
        <v>0</v>
      </c>
      <c r="N16" s="63">
        <f>IF(Tabela135236789[[#This Row],[2]]="SSR",Tabela135236789[[#This Row],[6]]+Tabela135236789[[#This Row],[8]],0)</f>
        <v>0</v>
      </c>
      <c r="O16" s="63">
        <f>IF(Tabela135236789[[#This Row],[2]]="S",Tabela135236789[[#This Row],[5]]+Tabela135236789[[#This Row],[7]],0)</f>
        <v>0</v>
      </c>
      <c r="P16" s="63">
        <f>IF(Tabela135236789[[#This Row],[2]]="S",Tabela135236789[[#This Row],[6]]+Tabela135236789[[#This Row],[8]],0)</f>
        <v>0</v>
      </c>
      <c r="Q16" s="63">
        <f>IF(Tabela135236789[[#This Row],[2]]="M",Tabela135236789[[#This Row],[5]]+Tabela135236789[[#This Row],[7]],0)</f>
        <v>0</v>
      </c>
      <c r="R16" s="63">
        <f>IF(Tabela135236789[[#This Row],[2]]="M",Tabela135236789[[#This Row],[6]]+Tabela135236789[[#This Row],[8]],0)</f>
        <v>0</v>
      </c>
      <c r="S16" s="63">
        <f>IF(Tabela135236789[[#This Row],[2]]="Z",Tabela135236789[[#This Row],[5]]+Tabela135236789[[#This Row],[7]],0)</f>
        <v>0</v>
      </c>
      <c r="T16" s="64">
        <f>IF(Tabela135236789[[#This Row],[2]]="Z",Tabela135236789[[#This Row],[6]]+Tabela135236789[[#This Row],[8]],0)</f>
        <v>0</v>
      </c>
      <c r="U16" s="80">
        <f>IF(Tabela135236789[[#This Row],[2]]="DG",Tabela135236789[[#This Row],[5]]+Tabela135236789[[#This Row],[7]],0)</f>
        <v>0</v>
      </c>
      <c r="V16" s="112">
        <f>IF(Tabela135236789[[#This Row],[2]]="DG",Tabela135236789[[#This Row],[6]]+Tabela135236789[[#This Row],[8]],0)</f>
        <v>0</v>
      </c>
    </row>
    <row r="17" spans="1:22" ht="20.100000000000001" customHeight="1">
      <c r="A17" s="22">
        <f t="shared" si="0"/>
        <v>9</v>
      </c>
      <c r="B17" s="98"/>
      <c r="C17" s="11"/>
      <c r="D17" s="11"/>
      <c r="E17" s="17"/>
      <c r="F17" s="17"/>
      <c r="G17" s="17"/>
      <c r="H17" s="17"/>
      <c r="I17" s="58"/>
      <c r="J17" s="132"/>
      <c r="K17" s="62">
        <f>IF(Tabela135236789[[#This Row],[2]]="O",Tabela135236789[[#This Row],[5]]+Tabela135236789[[#This Row],[7]],0)</f>
        <v>0</v>
      </c>
      <c r="L17" s="63">
        <f>IF(Tabela135236789[[#This Row],[2]]="O",Tabela135236789[[#This Row],[6]]+Tabela135236789[[#This Row],[8]],0)</f>
        <v>0</v>
      </c>
      <c r="M17" s="63">
        <f>IF(Tabela135236789[[#This Row],[2]]="SSR",Tabela135236789[[#This Row],[5]]+Tabela135236789[[#This Row],[7]],0)</f>
        <v>0</v>
      </c>
      <c r="N17" s="63">
        <f>IF(Tabela135236789[[#This Row],[2]]="SSR",Tabela135236789[[#This Row],[6]]+Tabela135236789[[#This Row],[8]],0)</f>
        <v>0</v>
      </c>
      <c r="O17" s="63">
        <f>IF(Tabela135236789[[#This Row],[2]]="S",Tabela135236789[[#This Row],[5]]+Tabela135236789[[#This Row],[7]],0)</f>
        <v>0</v>
      </c>
      <c r="P17" s="63">
        <f>IF(Tabela135236789[[#This Row],[2]]="S",Tabela135236789[[#This Row],[6]]+Tabela135236789[[#This Row],[8]],0)</f>
        <v>0</v>
      </c>
      <c r="Q17" s="63">
        <f>IF(Tabela135236789[[#This Row],[2]]="M",Tabela135236789[[#This Row],[5]]+Tabela135236789[[#This Row],[7]],0)</f>
        <v>0</v>
      </c>
      <c r="R17" s="63">
        <f>IF(Tabela135236789[[#This Row],[2]]="M",Tabela135236789[[#This Row],[6]]+Tabela135236789[[#This Row],[8]],0)</f>
        <v>0</v>
      </c>
      <c r="S17" s="63">
        <f>IF(Tabela135236789[[#This Row],[2]]="Z",Tabela135236789[[#This Row],[5]]+Tabela135236789[[#This Row],[7]],0)</f>
        <v>0</v>
      </c>
      <c r="T17" s="64">
        <f>IF(Tabela135236789[[#This Row],[2]]="Z",Tabela135236789[[#This Row],[6]]+Tabela135236789[[#This Row],[8]],0)</f>
        <v>0</v>
      </c>
      <c r="U17" s="80">
        <f>IF(Tabela135236789[[#This Row],[2]]="DG",Tabela135236789[[#This Row],[5]]+Tabela135236789[[#This Row],[7]],0)</f>
        <v>0</v>
      </c>
      <c r="V17" s="112">
        <f>IF(Tabela135236789[[#This Row],[2]]="DG",Tabela135236789[[#This Row],[6]]+Tabela135236789[[#This Row],[8]],0)</f>
        <v>0</v>
      </c>
    </row>
    <row r="18" spans="1:22" ht="20.100000000000001" customHeight="1">
      <c r="A18" s="22">
        <f t="shared" si="0"/>
        <v>10</v>
      </c>
      <c r="B18" s="98"/>
      <c r="C18" s="11"/>
      <c r="D18" s="11"/>
      <c r="E18" s="17"/>
      <c r="F18" s="17"/>
      <c r="G18" s="17"/>
      <c r="H18" s="17"/>
      <c r="I18" s="58"/>
      <c r="J18" s="132"/>
      <c r="K18" s="62">
        <f>IF(Tabela135236789[[#This Row],[2]]="O",Tabela135236789[[#This Row],[5]]+Tabela135236789[[#This Row],[7]],0)</f>
        <v>0</v>
      </c>
      <c r="L18" s="63">
        <f>IF(Tabela135236789[[#This Row],[2]]="O",Tabela135236789[[#This Row],[6]]+Tabela135236789[[#This Row],[8]],0)</f>
        <v>0</v>
      </c>
      <c r="M18" s="63">
        <f>IF(Tabela135236789[[#This Row],[2]]="SSR",Tabela135236789[[#This Row],[5]]+Tabela135236789[[#This Row],[7]],0)</f>
        <v>0</v>
      </c>
      <c r="N18" s="63">
        <f>IF(Tabela135236789[[#This Row],[2]]="SSR",Tabela135236789[[#This Row],[6]]+Tabela135236789[[#This Row],[8]],0)</f>
        <v>0</v>
      </c>
      <c r="O18" s="63">
        <f>IF(Tabela135236789[[#This Row],[2]]="S",Tabela135236789[[#This Row],[5]]+Tabela135236789[[#This Row],[7]],0)</f>
        <v>0</v>
      </c>
      <c r="P18" s="63">
        <f>IF(Tabela135236789[[#This Row],[2]]="S",Tabela135236789[[#This Row],[6]]+Tabela135236789[[#This Row],[8]],0)</f>
        <v>0</v>
      </c>
      <c r="Q18" s="63">
        <f>IF(Tabela135236789[[#This Row],[2]]="M",Tabela135236789[[#This Row],[5]]+Tabela135236789[[#This Row],[7]],0)</f>
        <v>0</v>
      </c>
      <c r="R18" s="63">
        <f>IF(Tabela135236789[[#This Row],[2]]="M",Tabela135236789[[#This Row],[6]]+Tabela135236789[[#This Row],[8]],0)</f>
        <v>0</v>
      </c>
      <c r="S18" s="63">
        <f>IF(Tabela135236789[[#This Row],[2]]="Z",Tabela135236789[[#This Row],[5]]+Tabela135236789[[#This Row],[7]],0)</f>
        <v>0</v>
      </c>
      <c r="T18" s="64">
        <f>IF(Tabela135236789[[#This Row],[2]]="Z",Tabela135236789[[#This Row],[6]]+Tabela135236789[[#This Row],[8]],0)</f>
        <v>0</v>
      </c>
      <c r="U18" s="80">
        <f>IF(Tabela135236789[[#This Row],[2]]="DG",Tabela135236789[[#This Row],[5]]+Tabela135236789[[#This Row],[7]],0)</f>
        <v>0</v>
      </c>
      <c r="V18" s="112">
        <f>IF(Tabela135236789[[#This Row],[2]]="DG",Tabela135236789[[#This Row],[6]]+Tabela135236789[[#This Row],[8]],0)</f>
        <v>0</v>
      </c>
    </row>
    <row r="19" spans="1:22" ht="20.100000000000001" customHeight="1">
      <c r="A19" s="22">
        <f t="shared" si="0"/>
        <v>11</v>
      </c>
      <c r="B19" s="98"/>
      <c r="C19" s="11"/>
      <c r="D19" s="11"/>
      <c r="E19" s="17"/>
      <c r="F19" s="17"/>
      <c r="G19" s="17"/>
      <c r="H19" s="17"/>
      <c r="I19" s="58"/>
      <c r="J19" s="132"/>
      <c r="K19" s="62">
        <f>IF(Tabela135236789[[#This Row],[2]]="O",Tabela135236789[[#This Row],[5]]+Tabela135236789[[#This Row],[7]],0)</f>
        <v>0</v>
      </c>
      <c r="L19" s="63">
        <f>IF(Tabela135236789[[#This Row],[2]]="O",Tabela135236789[[#This Row],[6]]+Tabela135236789[[#This Row],[8]],0)</f>
        <v>0</v>
      </c>
      <c r="M19" s="63">
        <f>IF(Tabela135236789[[#This Row],[2]]="SSR",Tabela135236789[[#This Row],[5]]+Tabela135236789[[#This Row],[7]],0)</f>
        <v>0</v>
      </c>
      <c r="N19" s="63">
        <f>IF(Tabela135236789[[#This Row],[2]]="SSR",Tabela135236789[[#This Row],[6]]+Tabela135236789[[#This Row],[8]],0)</f>
        <v>0</v>
      </c>
      <c r="O19" s="63">
        <f>IF(Tabela135236789[[#This Row],[2]]="S",Tabela135236789[[#This Row],[5]]+Tabela135236789[[#This Row],[7]],0)</f>
        <v>0</v>
      </c>
      <c r="P19" s="63">
        <f>IF(Tabela135236789[[#This Row],[2]]="S",Tabela135236789[[#This Row],[6]]+Tabela135236789[[#This Row],[8]],0)</f>
        <v>0</v>
      </c>
      <c r="Q19" s="63">
        <f>IF(Tabela135236789[[#This Row],[2]]="M",Tabela135236789[[#This Row],[5]]+Tabela135236789[[#This Row],[7]],0)</f>
        <v>0</v>
      </c>
      <c r="R19" s="63">
        <f>IF(Tabela135236789[[#This Row],[2]]="M",Tabela135236789[[#This Row],[6]]+Tabela135236789[[#This Row],[8]],0)</f>
        <v>0</v>
      </c>
      <c r="S19" s="63">
        <f>IF(Tabela135236789[[#This Row],[2]]="Z",Tabela135236789[[#This Row],[5]]+Tabela135236789[[#This Row],[7]],0)</f>
        <v>0</v>
      </c>
      <c r="T19" s="64">
        <f>IF(Tabela135236789[[#This Row],[2]]="Z",Tabela135236789[[#This Row],[6]]+Tabela135236789[[#This Row],[8]],0)</f>
        <v>0</v>
      </c>
      <c r="U19" s="80">
        <f>IF(Tabela135236789[[#This Row],[2]]="DG",Tabela135236789[[#This Row],[5]]+Tabela135236789[[#This Row],[7]],0)</f>
        <v>0</v>
      </c>
      <c r="V19" s="112">
        <f>IF(Tabela135236789[[#This Row],[2]]="DG",Tabela135236789[[#This Row],[6]]+Tabela135236789[[#This Row],[8]],0)</f>
        <v>0</v>
      </c>
    </row>
    <row r="20" spans="1:22" ht="20.100000000000001" customHeight="1">
      <c r="A20" s="22">
        <f t="shared" si="0"/>
        <v>12</v>
      </c>
      <c r="B20" s="98"/>
      <c r="C20" s="11"/>
      <c r="D20" s="11"/>
      <c r="E20" s="17"/>
      <c r="F20" s="17"/>
      <c r="G20" s="17"/>
      <c r="H20" s="17"/>
      <c r="I20" s="58"/>
      <c r="J20" s="132"/>
      <c r="K20" s="62">
        <f>IF(Tabela135236789[[#This Row],[2]]="O",Tabela135236789[[#This Row],[5]]+Tabela135236789[[#This Row],[7]],0)</f>
        <v>0</v>
      </c>
      <c r="L20" s="63">
        <f>IF(Tabela135236789[[#This Row],[2]]="O",Tabela135236789[[#This Row],[6]]+Tabela135236789[[#This Row],[8]],0)</f>
        <v>0</v>
      </c>
      <c r="M20" s="63">
        <f>IF(Tabela135236789[[#This Row],[2]]="SSR",Tabela135236789[[#This Row],[5]]+Tabela135236789[[#This Row],[7]],0)</f>
        <v>0</v>
      </c>
      <c r="N20" s="63">
        <f>IF(Tabela135236789[[#This Row],[2]]="SSR",Tabela135236789[[#This Row],[6]]+Tabela135236789[[#This Row],[8]],0)</f>
        <v>0</v>
      </c>
      <c r="O20" s="63">
        <f>IF(Tabela135236789[[#This Row],[2]]="S",Tabela135236789[[#This Row],[5]]+Tabela135236789[[#This Row],[7]],0)</f>
        <v>0</v>
      </c>
      <c r="P20" s="63">
        <f>IF(Tabela135236789[[#This Row],[2]]="S",Tabela135236789[[#This Row],[6]]+Tabela135236789[[#This Row],[8]],0)</f>
        <v>0</v>
      </c>
      <c r="Q20" s="63">
        <f>IF(Tabela135236789[[#This Row],[2]]="M",Tabela135236789[[#This Row],[5]]+Tabela135236789[[#This Row],[7]],0)</f>
        <v>0</v>
      </c>
      <c r="R20" s="63">
        <f>IF(Tabela135236789[[#This Row],[2]]="M",Tabela135236789[[#This Row],[6]]+Tabela135236789[[#This Row],[8]],0)</f>
        <v>0</v>
      </c>
      <c r="S20" s="63">
        <f>IF(Tabela135236789[[#This Row],[2]]="Z",Tabela135236789[[#This Row],[5]]+Tabela135236789[[#This Row],[7]],0)</f>
        <v>0</v>
      </c>
      <c r="T20" s="64">
        <f>IF(Tabela135236789[[#This Row],[2]]="Z",Tabela135236789[[#This Row],[6]]+Tabela135236789[[#This Row],[8]],0)</f>
        <v>0</v>
      </c>
      <c r="U20" s="80">
        <f>IF(Tabela135236789[[#This Row],[2]]="DG",Tabela135236789[[#This Row],[5]]+Tabela135236789[[#This Row],[7]],0)</f>
        <v>0</v>
      </c>
      <c r="V20" s="112">
        <f>IF(Tabela135236789[[#This Row],[2]]="DG",Tabela135236789[[#This Row],[6]]+Tabela135236789[[#This Row],[8]],0)</f>
        <v>0</v>
      </c>
    </row>
    <row r="21" spans="1:22" ht="20.100000000000001" customHeight="1">
      <c r="A21" s="22">
        <f t="shared" si="0"/>
        <v>13</v>
      </c>
      <c r="B21" s="98"/>
      <c r="C21" s="11"/>
      <c r="D21" s="11"/>
      <c r="E21" s="17"/>
      <c r="F21" s="17"/>
      <c r="G21" s="17"/>
      <c r="H21" s="17"/>
      <c r="I21" s="58"/>
      <c r="J21" s="132"/>
      <c r="K21" s="62">
        <f>IF(Tabela135236789[[#This Row],[2]]="O",Tabela135236789[[#This Row],[5]]+Tabela135236789[[#This Row],[7]],0)</f>
        <v>0</v>
      </c>
      <c r="L21" s="63">
        <f>IF(Tabela135236789[[#This Row],[2]]="O",Tabela135236789[[#This Row],[6]]+Tabela135236789[[#This Row],[8]],0)</f>
        <v>0</v>
      </c>
      <c r="M21" s="63">
        <f>IF(Tabela135236789[[#This Row],[2]]="SSR",Tabela135236789[[#This Row],[5]]+Tabela135236789[[#This Row],[7]],0)</f>
        <v>0</v>
      </c>
      <c r="N21" s="63">
        <f>IF(Tabela135236789[[#This Row],[2]]="SSR",Tabela135236789[[#This Row],[6]]+Tabela135236789[[#This Row],[8]],0)</f>
        <v>0</v>
      </c>
      <c r="O21" s="63">
        <f>IF(Tabela135236789[[#This Row],[2]]="S",Tabela135236789[[#This Row],[5]]+Tabela135236789[[#This Row],[7]],0)</f>
        <v>0</v>
      </c>
      <c r="P21" s="63">
        <f>IF(Tabela135236789[[#This Row],[2]]="S",Tabela135236789[[#This Row],[6]]+Tabela135236789[[#This Row],[8]],0)</f>
        <v>0</v>
      </c>
      <c r="Q21" s="63">
        <f>IF(Tabela135236789[[#This Row],[2]]="M",Tabela135236789[[#This Row],[5]]+Tabela135236789[[#This Row],[7]],0)</f>
        <v>0</v>
      </c>
      <c r="R21" s="63">
        <f>IF(Tabela135236789[[#This Row],[2]]="M",Tabela135236789[[#This Row],[6]]+Tabela135236789[[#This Row],[8]],0)</f>
        <v>0</v>
      </c>
      <c r="S21" s="63">
        <f>IF(Tabela135236789[[#This Row],[2]]="Z",Tabela135236789[[#This Row],[5]]+Tabela135236789[[#This Row],[7]],0)</f>
        <v>0</v>
      </c>
      <c r="T21" s="64">
        <f>IF(Tabela135236789[[#This Row],[2]]="Z",Tabela135236789[[#This Row],[6]]+Tabela135236789[[#This Row],[8]],0)</f>
        <v>0</v>
      </c>
      <c r="U21" s="80">
        <f>IF(Tabela135236789[[#This Row],[2]]="DG",Tabela135236789[[#This Row],[5]]+Tabela135236789[[#This Row],[7]],0)</f>
        <v>0</v>
      </c>
      <c r="V21" s="112">
        <f>IF(Tabela135236789[[#This Row],[2]]="DG",Tabela135236789[[#This Row],[6]]+Tabela135236789[[#This Row],[8]],0)</f>
        <v>0</v>
      </c>
    </row>
    <row r="22" spans="1:22" ht="20.100000000000001" customHeight="1">
      <c r="A22" s="22">
        <f t="shared" si="0"/>
        <v>14</v>
      </c>
      <c r="B22" s="98"/>
      <c r="C22" s="11"/>
      <c r="D22" s="11"/>
      <c r="E22" s="17"/>
      <c r="F22" s="17"/>
      <c r="G22" s="17"/>
      <c r="H22" s="17"/>
      <c r="I22" s="58"/>
      <c r="J22" s="132"/>
      <c r="K22" s="62">
        <f>IF(Tabela135236789[[#This Row],[2]]="O",Tabela135236789[[#This Row],[5]]+Tabela135236789[[#This Row],[7]],0)</f>
        <v>0</v>
      </c>
      <c r="L22" s="63">
        <f>IF(Tabela135236789[[#This Row],[2]]="O",Tabela135236789[[#This Row],[6]]+Tabela135236789[[#This Row],[8]],0)</f>
        <v>0</v>
      </c>
      <c r="M22" s="63">
        <f>IF(Tabela135236789[[#This Row],[2]]="SSR",Tabela135236789[[#This Row],[5]]+Tabela135236789[[#This Row],[7]],0)</f>
        <v>0</v>
      </c>
      <c r="N22" s="63">
        <f>IF(Tabela135236789[[#This Row],[2]]="SSR",Tabela135236789[[#This Row],[6]]+Tabela135236789[[#This Row],[8]],0)</f>
        <v>0</v>
      </c>
      <c r="O22" s="63">
        <f>IF(Tabela135236789[[#This Row],[2]]="S",Tabela135236789[[#This Row],[5]]+Tabela135236789[[#This Row],[7]],0)</f>
        <v>0</v>
      </c>
      <c r="P22" s="63">
        <f>IF(Tabela135236789[[#This Row],[2]]="S",Tabela135236789[[#This Row],[6]]+Tabela135236789[[#This Row],[8]],0)</f>
        <v>0</v>
      </c>
      <c r="Q22" s="63">
        <f>IF(Tabela135236789[[#This Row],[2]]="M",Tabela135236789[[#This Row],[5]]+Tabela135236789[[#This Row],[7]],0)</f>
        <v>0</v>
      </c>
      <c r="R22" s="63">
        <f>IF(Tabela135236789[[#This Row],[2]]="M",Tabela135236789[[#This Row],[6]]+Tabela135236789[[#This Row],[8]],0)</f>
        <v>0</v>
      </c>
      <c r="S22" s="63">
        <f>IF(Tabela135236789[[#This Row],[2]]="Z",Tabela135236789[[#This Row],[5]]+Tabela135236789[[#This Row],[7]],0)</f>
        <v>0</v>
      </c>
      <c r="T22" s="64">
        <f>IF(Tabela135236789[[#This Row],[2]]="Z",Tabela135236789[[#This Row],[6]]+Tabela135236789[[#This Row],[8]],0)</f>
        <v>0</v>
      </c>
      <c r="U22" s="80">
        <f>IF(Tabela135236789[[#This Row],[2]]="DG",Tabela135236789[[#This Row],[5]]+Tabela135236789[[#This Row],[7]],0)</f>
        <v>0</v>
      </c>
      <c r="V22" s="112">
        <f>IF(Tabela135236789[[#This Row],[2]]="DG",Tabela135236789[[#This Row],[6]]+Tabela135236789[[#This Row],[8]],0)</f>
        <v>0</v>
      </c>
    </row>
    <row r="23" spans="1:22" ht="20.100000000000001" customHeight="1">
      <c r="A23" s="22">
        <f t="shared" si="0"/>
        <v>15</v>
      </c>
      <c r="B23" s="98"/>
      <c r="C23" s="11"/>
      <c r="D23" s="11"/>
      <c r="E23" s="17"/>
      <c r="F23" s="17"/>
      <c r="G23" s="17"/>
      <c r="H23" s="17"/>
      <c r="I23" s="58"/>
      <c r="J23" s="132"/>
      <c r="K23" s="62">
        <f>IF(Tabela135236789[[#This Row],[2]]="O",Tabela135236789[[#This Row],[5]]+Tabela135236789[[#This Row],[7]],0)</f>
        <v>0</v>
      </c>
      <c r="L23" s="63">
        <f>IF(Tabela135236789[[#This Row],[2]]="O",Tabela135236789[[#This Row],[6]]+Tabela135236789[[#This Row],[8]],0)</f>
        <v>0</v>
      </c>
      <c r="M23" s="63">
        <f>IF(Tabela135236789[[#This Row],[2]]="SSR",Tabela135236789[[#This Row],[5]]+Tabela135236789[[#This Row],[7]],0)</f>
        <v>0</v>
      </c>
      <c r="N23" s="63">
        <f>IF(Tabela135236789[[#This Row],[2]]="SSR",Tabela135236789[[#This Row],[6]]+Tabela135236789[[#This Row],[8]],0)</f>
        <v>0</v>
      </c>
      <c r="O23" s="63">
        <f>IF(Tabela135236789[[#This Row],[2]]="S",Tabela135236789[[#This Row],[5]]+Tabela135236789[[#This Row],[7]],0)</f>
        <v>0</v>
      </c>
      <c r="P23" s="63">
        <f>IF(Tabela135236789[[#This Row],[2]]="S",Tabela135236789[[#This Row],[6]]+Tabela135236789[[#This Row],[8]],0)</f>
        <v>0</v>
      </c>
      <c r="Q23" s="63">
        <f>IF(Tabela135236789[[#This Row],[2]]="M",Tabela135236789[[#This Row],[5]]+Tabela135236789[[#This Row],[7]],0)</f>
        <v>0</v>
      </c>
      <c r="R23" s="63">
        <f>IF(Tabela135236789[[#This Row],[2]]="M",Tabela135236789[[#This Row],[6]]+Tabela135236789[[#This Row],[8]],0)</f>
        <v>0</v>
      </c>
      <c r="S23" s="63">
        <f>IF(Tabela135236789[[#This Row],[2]]="Z",Tabela135236789[[#This Row],[5]]+Tabela135236789[[#This Row],[7]],0)</f>
        <v>0</v>
      </c>
      <c r="T23" s="64">
        <f>IF(Tabela135236789[[#This Row],[2]]="Z",Tabela135236789[[#This Row],[6]]+Tabela135236789[[#This Row],[8]],0)</f>
        <v>0</v>
      </c>
      <c r="U23" s="80">
        <f>IF(Tabela135236789[[#This Row],[2]]="DG",Tabela135236789[[#This Row],[5]]+Tabela135236789[[#This Row],[7]],0)</f>
        <v>0</v>
      </c>
      <c r="V23" s="112">
        <f>IF(Tabela135236789[[#This Row],[2]]="DG",Tabela135236789[[#This Row],[6]]+Tabela135236789[[#This Row],[8]],0)</f>
        <v>0</v>
      </c>
    </row>
    <row r="24" spans="1:22" ht="20.100000000000001" customHeight="1">
      <c r="A24" s="22">
        <f t="shared" si="0"/>
        <v>16</v>
      </c>
      <c r="B24" s="98"/>
      <c r="C24" s="11"/>
      <c r="D24" s="11"/>
      <c r="E24" s="17"/>
      <c r="F24" s="17"/>
      <c r="G24" s="17"/>
      <c r="H24" s="17"/>
      <c r="I24" s="58"/>
      <c r="J24" s="132"/>
      <c r="K24" s="62">
        <f>IF(Tabela135236789[[#This Row],[2]]="O",Tabela135236789[[#This Row],[5]]+Tabela135236789[[#This Row],[7]],0)</f>
        <v>0</v>
      </c>
      <c r="L24" s="63">
        <f>IF(Tabela135236789[[#This Row],[2]]="O",Tabela135236789[[#This Row],[6]]+Tabela135236789[[#This Row],[8]],0)</f>
        <v>0</v>
      </c>
      <c r="M24" s="63">
        <f>IF(Tabela135236789[[#This Row],[2]]="SSR",Tabela135236789[[#This Row],[5]]+Tabela135236789[[#This Row],[7]],0)</f>
        <v>0</v>
      </c>
      <c r="N24" s="63">
        <f>IF(Tabela135236789[[#This Row],[2]]="SSR",Tabela135236789[[#This Row],[6]]+Tabela135236789[[#This Row],[8]],0)</f>
        <v>0</v>
      </c>
      <c r="O24" s="63">
        <f>IF(Tabela135236789[[#This Row],[2]]="S",Tabela135236789[[#This Row],[5]]+Tabela135236789[[#This Row],[7]],0)</f>
        <v>0</v>
      </c>
      <c r="P24" s="63">
        <f>IF(Tabela135236789[[#This Row],[2]]="S",Tabela135236789[[#This Row],[6]]+Tabela135236789[[#This Row],[8]],0)</f>
        <v>0</v>
      </c>
      <c r="Q24" s="63">
        <f>IF(Tabela135236789[[#This Row],[2]]="M",Tabela135236789[[#This Row],[5]]+Tabela135236789[[#This Row],[7]],0)</f>
        <v>0</v>
      </c>
      <c r="R24" s="63">
        <f>IF(Tabela135236789[[#This Row],[2]]="M",Tabela135236789[[#This Row],[6]]+Tabela135236789[[#This Row],[8]],0)</f>
        <v>0</v>
      </c>
      <c r="S24" s="63">
        <f>IF(Tabela135236789[[#This Row],[2]]="Z",Tabela135236789[[#This Row],[5]]+Tabela135236789[[#This Row],[7]],0)</f>
        <v>0</v>
      </c>
      <c r="T24" s="64">
        <f>IF(Tabela135236789[[#This Row],[2]]="Z",Tabela135236789[[#This Row],[6]]+Tabela135236789[[#This Row],[8]],0)</f>
        <v>0</v>
      </c>
      <c r="U24" s="80">
        <f>IF(Tabela135236789[[#This Row],[2]]="DG",Tabela135236789[[#This Row],[5]]+Tabela135236789[[#This Row],[7]],0)</f>
        <v>0</v>
      </c>
      <c r="V24" s="112">
        <f>IF(Tabela135236789[[#This Row],[2]]="DG",Tabela135236789[[#This Row],[6]]+Tabela135236789[[#This Row],[8]],0)</f>
        <v>0</v>
      </c>
    </row>
    <row r="25" spans="1:22" ht="20.100000000000001" customHeight="1">
      <c r="A25" s="22">
        <f t="shared" si="0"/>
        <v>17</v>
      </c>
      <c r="B25" s="98"/>
      <c r="C25" s="11"/>
      <c r="D25" s="11"/>
      <c r="E25" s="17"/>
      <c r="F25" s="17"/>
      <c r="G25" s="17"/>
      <c r="H25" s="17"/>
      <c r="I25" s="58"/>
      <c r="J25" s="132"/>
      <c r="K25" s="62">
        <f>IF(Tabela135236789[[#This Row],[2]]="O",Tabela135236789[[#This Row],[5]]+Tabela135236789[[#This Row],[7]],0)</f>
        <v>0</v>
      </c>
      <c r="L25" s="63">
        <f>IF(Tabela135236789[[#This Row],[2]]="O",Tabela135236789[[#This Row],[6]]+Tabela135236789[[#This Row],[8]],0)</f>
        <v>0</v>
      </c>
      <c r="M25" s="63">
        <f>IF(Tabela135236789[[#This Row],[2]]="SSR",Tabela135236789[[#This Row],[5]]+Tabela135236789[[#This Row],[7]],0)</f>
        <v>0</v>
      </c>
      <c r="N25" s="63">
        <f>IF(Tabela135236789[[#This Row],[2]]="SSR",Tabela135236789[[#This Row],[6]]+Tabela135236789[[#This Row],[8]],0)</f>
        <v>0</v>
      </c>
      <c r="O25" s="63">
        <f>IF(Tabela135236789[[#This Row],[2]]="S",Tabela135236789[[#This Row],[5]]+Tabela135236789[[#This Row],[7]],0)</f>
        <v>0</v>
      </c>
      <c r="P25" s="63">
        <f>IF(Tabela135236789[[#This Row],[2]]="S",Tabela135236789[[#This Row],[6]]+Tabela135236789[[#This Row],[8]],0)</f>
        <v>0</v>
      </c>
      <c r="Q25" s="63">
        <f>IF(Tabela135236789[[#This Row],[2]]="M",Tabela135236789[[#This Row],[5]]+Tabela135236789[[#This Row],[7]],0)</f>
        <v>0</v>
      </c>
      <c r="R25" s="63">
        <f>IF(Tabela135236789[[#This Row],[2]]="M",Tabela135236789[[#This Row],[6]]+Tabela135236789[[#This Row],[8]],0)</f>
        <v>0</v>
      </c>
      <c r="S25" s="63">
        <f>IF(Tabela135236789[[#This Row],[2]]="Z",Tabela135236789[[#This Row],[5]]+Tabela135236789[[#This Row],[7]],0)</f>
        <v>0</v>
      </c>
      <c r="T25" s="64">
        <f>IF(Tabela135236789[[#This Row],[2]]="Z",Tabela135236789[[#This Row],[6]]+Tabela135236789[[#This Row],[8]],0)</f>
        <v>0</v>
      </c>
      <c r="U25" s="80">
        <f>IF(Tabela135236789[[#This Row],[2]]="DG",Tabela135236789[[#This Row],[5]]+Tabela135236789[[#This Row],[7]],0)</f>
        <v>0</v>
      </c>
      <c r="V25" s="112">
        <f>IF(Tabela135236789[[#This Row],[2]]="DG",Tabela135236789[[#This Row],[6]]+Tabela135236789[[#This Row],[8]],0)</f>
        <v>0</v>
      </c>
    </row>
    <row r="26" spans="1:22" ht="20.100000000000001" customHeight="1">
      <c r="A26" s="22">
        <f t="shared" si="0"/>
        <v>18</v>
      </c>
      <c r="B26" s="98"/>
      <c r="C26" s="11"/>
      <c r="D26" s="11"/>
      <c r="E26" s="17"/>
      <c r="F26" s="17"/>
      <c r="G26" s="17"/>
      <c r="H26" s="17"/>
      <c r="I26" s="58"/>
      <c r="J26" s="132"/>
      <c r="K26" s="62">
        <f>IF(Tabela135236789[[#This Row],[2]]="O",Tabela135236789[[#This Row],[5]]+Tabela135236789[[#This Row],[7]],0)</f>
        <v>0</v>
      </c>
      <c r="L26" s="63">
        <f>IF(Tabela135236789[[#This Row],[2]]="O",Tabela135236789[[#This Row],[6]]+Tabela135236789[[#This Row],[8]],0)</f>
        <v>0</v>
      </c>
      <c r="M26" s="63">
        <f>IF(Tabela135236789[[#This Row],[2]]="SSR",Tabela135236789[[#This Row],[5]]+Tabela135236789[[#This Row],[7]],0)</f>
        <v>0</v>
      </c>
      <c r="N26" s="63">
        <f>IF(Tabela135236789[[#This Row],[2]]="SSR",Tabela135236789[[#This Row],[6]]+Tabela135236789[[#This Row],[8]],0)</f>
        <v>0</v>
      </c>
      <c r="O26" s="63">
        <f>IF(Tabela135236789[[#This Row],[2]]="S",Tabela135236789[[#This Row],[5]]+Tabela135236789[[#This Row],[7]],0)</f>
        <v>0</v>
      </c>
      <c r="P26" s="63">
        <f>IF(Tabela135236789[[#This Row],[2]]="S",Tabela135236789[[#This Row],[6]]+Tabela135236789[[#This Row],[8]],0)</f>
        <v>0</v>
      </c>
      <c r="Q26" s="63">
        <f>IF(Tabela135236789[[#This Row],[2]]="M",Tabela135236789[[#This Row],[5]]+Tabela135236789[[#This Row],[7]],0)</f>
        <v>0</v>
      </c>
      <c r="R26" s="63">
        <f>IF(Tabela135236789[[#This Row],[2]]="M",Tabela135236789[[#This Row],[6]]+Tabela135236789[[#This Row],[8]],0)</f>
        <v>0</v>
      </c>
      <c r="S26" s="63">
        <f>IF(Tabela135236789[[#This Row],[2]]="Z",Tabela135236789[[#This Row],[5]]+Tabela135236789[[#This Row],[7]],0)</f>
        <v>0</v>
      </c>
      <c r="T26" s="64">
        <f>IF(Tabela135236789[[#This Row],[2]]="Z",Tabela135236789[[#This Row],[6]]+Tabela135236789[[#This Row],[8]],0)</f>
        <v>0</v>
      </c>
      <c r="U26" s="80">
        <f>IF(Tabela135236789[[#This Row],[2]]="DG",Tabela135236789[[#This Row],[5]]+Tabela135236789[[#This Row],[7]],0)</f>
        <v>0</v>
      </c>
      <c r="V26" s="112">
        <f>IF(Tabela135236789[[#This Row],[2]]="DG",Tabela135236789[[#This Row],[6]]+Tabela135236789[[#This Row],[8]],0)</f>
        <v>0</v>
      </c>
    </row>
    <row r="27" spans="1:22" ht="20.100000000000001" customHeight="1">
      <c r="A27" s="22">
        <f t="shared" si="0"/>
        <v>19</v>
      </c>
      <c r="B27" s="98"/>
      <c r="C27" s="11"/>
      <c r="D27" s="73"/>
      <c r="E27" s="17"/>
      <c r="F27" s="17"/>
      <c r="G27" s="17"/>
      <c r="H27" s="17"/>
      <c r="I27" s="58"/>
      <c r="J27" s="132"/>
      <c r="K27" s="62">
        <f>IF(Tabela135236789[[#This Row],[2]]="O",Tabela135236789[[#This Row],[5]]+Tabela135236789[[#This Row],[7]],0)</f>
        <v>0</v>
      </c>
      <c r="L27" s="63">
        <f>IF(Tabela135236789[[#This Row],[2]]="O",Tabela135236789[[#This Row],[6]]+Tabela135236789[[#This Row],[8]],0)</f>
        <v>0</v>
      </c>
      <c r="M27" s="63">
        <f>IF(Tabela135236789[[#This Row],[2]]="SSR",Tabela135236789[[#This Row],[5]]+Tabela135236789[[#This Row],[7]],0)</f>
        <v>0</v>
      </c>
      <c r="N27" s="63">
        <f>IF(Tabela135236789[[#This Row],[2]]="SSR",Tabela135236789[[#This Row],[6]]+Tabela135236789[[#This Row],[8]],0)</f>
        <v>0</v>
      </c>
      <c r="O27" s="63">
        <f>IF(Tabela135236789[[#This Row],[2]]="S",Tabela135236789[[#This Row],[5]]+Tabela135236789[[#This Row],[7]],0)</f>
        <v>0</v>
      </c>
      <c r="P27" s="63">
        <f>IF(Tabela135236789[[#This Row],[2]]="S",Tabela135236789[[#This Row],[6]]+Tabela135236789[[#This Row],[8]],0)</f>
        <v>0</v>
      </c>
      <c r="Q27" s="63">
        <f>IF(Tabela135236789[[#This Row],[2]]="M",Tabela135236789[[#This Row],[5]]+Tabela135236789[[#This Row],[7]],0)</f>
        <v>0</v>
      </c>
      <c r="R27" s="63">
        <f>IF(Tabela135236789[[#This Row],[2]]="M",Tabela135236789[[#This Row],[6]]+Tabela135236789[[#This Row],[8]],0)</f>
        <v>0</v>
      </c>
      <c r="S27" s="63">
        <f>IF(Tabela135236789[[#This Row],[2]]="Z",Tabela135236789[[#This Row],[5]]+Tabela135236789[[#This Row],[7]],0)</f>
        <v>0</v>
      </c>
      <c r="T27" s="64">
        <f>IF(Tabela135236789[[#This Row],[2]]="Z",Tabela135236789[[#This Row],[6]]+Tabela135236789[[#This Row],[8]],0)</f>
        <v>0</v>
      </c>
      <c r="U27" s="80">
        <f>IF(Tabela135236789[[#This Row],[2]]="DG",Tabela135236789[[#This Row],[5]]+Tabela135236789[[#This Row],[7]],0)</f>
        <v>0</v>
      </c>
      <c r="V27" s="112">
        <f>IF(Tabela135236789[[#This Row],[2]]="DG",Tabela135236789[[#This Row],[6]]+Tabela135236789[[#This Row],[8]],0)</f>
        <v>0</v>
      </c>
    </row>
    <row r="28" spans="1:22" ht="20.100000000000001" customHeight="1">
      <c r="A28" s="22">
        <f t="shared" si="0"/>
        <v>20</v>
      </c>
      <c r="B28" s="98"/>
      <c r="C28" s="11"/>
      <c r="D28" s="11"/>
      <c r="E28" s="17"/>
      <c r="F28" s="17"/>
      <c r="G28" s="17"/>
      <c r="H28" s="17"/>
      <c r="I28" s="58"/>
      <c r="J28" s="132"/>
      <c r="K28" s="62">
        <f>IF(Tabela135236789[[#This Row],[2]]="O",Tabela135236789[[#This Row],[5]]+Tabela135236789[[#This Row],[7]],0)</f>
        <v>0</v>
      </c>
      <c r="L28" s="63">
        <f>IF(Tabela135236789[[#This Row],[2]]="O",Tabela135236789[[#This Row],[6]]+Tabela135236789[[#This Row],[8]],0)</f>
        <v>0</v>
      </c>
      <c r="M28" s="63">
        <f>IF(Tabela135236789[[#This Row],[2]]="SSR",Tabela135236789[[#This Row],[5]]+Tabela135236789[[#This Row],[7]],0)</f>
        <v>0</v>
      </c>
      <c r="N28" s="63">
        <f>IF(Tabela135236789[[#This Row],[2]]="SSR",Tabela135236789[[#This Row],[6]]+Tabela135236789[[#This Row],[8]],0)</f>
        <v>0</v>
      </c>
      <c r="O28" s="63">
        <f>IF(Tabela135236789[[#This Row],[2]]="S",Tabela135236789[[#This Row],[5]]+Tabela135236789[[#This Row],[7]],0)</f>
        <v>0</v>
      </c>
      <c r="P28" s="63">
        <f>IF(Tabela135236789[[#This Row],[2]]="S",Tabela135236789[[#This Row],[6]]+Tabela135236789[[#This Row],[8]],0)</f>
        <v>0</v>
      </c>
      <c r="Q28" s="63">
        <f>IF(Tabela135236789[[#This Row],[2]]="M",Tabela135236789[[#This Row],[5]]+Tabela135236789[[#This Row],[7]],0)</f>
        <v>0</v>
      </c>
      <c r="R28" s="63">
        <f>IF(Tabela135236789[[#This Row],[2]]="M",Tabela135236789[[#This Row],[6]]+Tabela135236789[[#This Row],[8]],0)</f>
        <v>0</v>
      </c>
      <c r="S28" s="63">
        <f>IF(Tabela135236789[[#This Row],[2]]="Z",Tabela135236789[[#This Row],[5]]+Tabela135236789[[#This Row],[7]],0)</f>
        <v>0</v>
      </c>
      <c r="T28" s="64">
        <f>IF(Tabela135236789[[#This Row],[2]]="Z",Tabela135236789[[#This Row],[6]]+Tabela135236789[[#This Row],[8]],0)</f>
        <v>0</v>
      </c>
      <c r="U28" s="80">
        <f>IF(Tabela135236789[[#This Row],[2]]="DG",Tabela135236789[[#This Row],[5]]+Tabela135236789[[#This Row],[7]],0)</f>
        <v>0</v>
      </c>
      <c r="V28" s="112">
        <f>IF(Tabela135236789[[#This Row],[2]]="DG",Tabela135236789[[#This Row],[6]]+Tabela135236789[[#This Row],[8]],0)</f>
        <v>0</v>
      </c>
    </row>
    <row r="29" spans="1:22" ht="20.100000000000001" customHeight="1">
      <c r="A29" s="22">
        <f t="shared" si="0"/>
        <v>21</v>
      </c>
      <c r="B29" s="98"/>
      <c r="C29" s="11"/>
      <c r="D29" s="73"/>
      <c r="E29" s="17"/>
      <c r="F29" s="17"/>
      <c r="G29" s="17"/>
      <c r="H29" s="17"/>
      <c r="I29" s="58"/>
      <c r="J29" s="132"/>
      <c r="K29" s="62">
        <f>IF(Tabela135236789[[#This Row],[2]]="O",Tabela135236789[[#This Row],[5]]+Tabela135236789[[#This Row],[7]],0)</f>
        <v>0</v>
      </c>
      <c r="L29" s="63">
        <f>IF(Tabela135236789[[#This Row],[2]]="O",Tabela135236789[[#This Row],[6]]+Tabela135236789[[#This Row],[8]],0)</f>
        <v>0</v>
      </c>
      <c r="M29" s="63">
        <f>IF(Tabela135236789[[#This Row],[2]]="SSR",Tabela135236789[[#This Row],[5]]+Tabela135236789[[#This Row],[7]],0)</f>
        <v>0</v>
      </c>
      <c r="N29" s="63">
        <f>IF(Tabela135236789[[#This Row],[2]]="SSR",Tabela135236789[[#This Row],[6]]+Tabela135236789[[#This Row],[8]],0)</f>
        <v>0</v>
      </c>
      <c r="O29" s="63">
        <f>IF(Tabela135236789[[#This Row],[2]]="S",Tabela135236789[[#This Row],[5]]+Tabela135236789[[#This Row],[7]],0)</f>
        <v>0</v>
      </c>
      <c r="P29" s="63">
        <f>IF(Tabela135236789[[#This Row],[2]]="S",Tabela135236789[[#This Row],[6]]+Tabela135236789[[#This Row],[8]],0)</f>
        <v>0</v>
      </c>
      <c r="Q29" s="63">
        <f>IF(Tabela135236789[[#This Row],[2]]="M",Tabela135236789[[#This Row],[5]]+Tabela135236789[[#This Row],[7]],0)</f>
        <v>0</v>
      </c>
      <c r="R29" s="63">
        <f>IF(Tabela135236789[[#This Row],[2]]="M",Tabela135236789[[#This Row],[6]]+Tabela135236789[[#This Row],[8]],0)</f>
        <v>0</v>
      </c>
      <c r="S29" s="63">
        <f>IF(Tabela135236789[[#This Row],[2]]="Z",Tabela135236789[[#This Row],[5]]+Tabela135236789[[#This Row],[7]],0)</f>
        <v>0</v>
      </c>
      <c r="T29" s="64">
        <f>IF(Tabela135236789[[#This Row],[2]]="Z",Tabela135236789[[#This Row],[6]]+Tabela135236789[[#This Row],[8]],0)</f>
        <v>0</v>
      </c>
      <c r="U29" s="80">
        <f>IF(Tabela135236789[[#This Row],[2]]="DG",Tabela135236789[[#This Row],[5]]+Tabela135236789[[#This Row],[7]],0)</f>
        <v>0</v>
      </c>
      <c r="V29" s="112">
        <f>IF(Tabela135236789[[#This Row],[2]]="DG",Tabela135236789[[#This Row],[6]]+Tabela135236789[[#This Row],[8]],0)</f>
        <v>0</v>
      </c>
    </row>
    <row r="30" spans="1:22" ht="20.100000000000001" customHeight="1">
      <c r="A30" s="22">
        <f t="shared" si="0"/>
        <v>22</v>
      </c>
      <c r="B30" s="98"/>
      <c r="C30" s="11"/>
      <c r="D30" s="11"/>
      <c r="E30" s="23"/>
      <c r="F30" s="23"/>
      <c r="G30" s="23"/>
      <c r="H30" s="23"/>
      <c r="I30" s="58"/>
      <c r="J30" s="132"/>
      <c r="K30" s="62">
        <f>IF(Tabela135236789[[#This Row],[2]]="O",Tabela135236789[[#This Row],[5]]+Tabela135236789[[#This Row],[7]],0)</f>
        <v>0</v>
      </c>
      <c r="L30" s="63">
        <f>IF(Tabela135236789[[#This Row],[2]]="O",Tabela135236789[[#This Row],[6]]+Tabela135236789[[#This Row],[8]],0)</f>
        <v>0</v>
      </c>
      <c r="M30" s="63">
        <f>IF(Tabela135236789[[#This Row],[2]]="SSR",Tabela135236789[[#This Row],[5]]+Tabela135236789[[#This Row],[7]],0)</f>
        <v>0</v>
      </c>
      <c r="N30" s="63">
        <f>IF(Tabela135236789[[#This Row],[2]]="SSR",Tabela135236789[[#This Row],[6]]+Tabela135236789[[#This Row],[8]],0)</f>
        <v>0</v>
      </c>
      <c r="O30" s="63">
        <f>IF(Tabela135236789[[#This Row],[2]]="S",Tabela135236789[[#This Row],[5]]+Tabela135236789[[#This Row],[7]],0)</f>
        <v>0</v>
      </c>
      <c r="P30" s="63">
        <f>IF(Tabela135236789[[#This Row],[2]]="S",Tabela135236789[[#This Row],[6]]+Tabela135236789[[#This Row],[8]],0)</f>
        <v>0</v>
      </c>
      <c r="Q30" s="63">
        <f>IF(Tabela135236789[[#This Row],[2]]="M",Tabela135236789[[#This Row],[5]]+Tabela135236789[[#This Row],[7]],0)</f>
        <v>0</v>
      </c>
      <c r="R30" s="63">
        <f>IF(Tabela135236789[[#This Row],[2]]="M",Tabela135236789[[#This Row],[6]]+Tabela135236789[[#This Row],[8]],0)</f>
        <v>0</v>
      </c>
      <c r="S30" s="63">
        <f>IF(Tabela135236789[[#This Row],[2]]="Z",Tabela135236789[[#This Row],[5]]+Tabela135236789[[#This Row],[7]],0)</f>
        <v>0</v>
      </c>
      <c r="T30" s="64">
        <f>IF(Tabela135236789[[#This Row],[2]]="Z",Tabela135236789[[#This Row],[6]]+Tabela135236789[[#This Row],[8]],0)</f>
        <v>0</v>
      </c>
      <c r="U30" s="80">
        <f>IF(Tabela135236789[[#This Row],[2]]="DG",Tabela135236789[[#This Row],[5]]+Tabela135236789[[#This Row],[7]],0)</f>
        <v>0</v>
      </c>
      <c r="V30" s="112">
        <f>IF(Tabela135236789[[#This Row],[2]]="DG",Tabela135236789[[#This Row],[6]]+Tabela135236789[[#This Row],[8]],0)</f>
        <v>0</v>
      </c>
    </row>
    <row r="31" spans="1:22" ht="20.100000000000001" customHeight="1">
      <c r="A31" s="22">
        <f t="shared" si="0"/>
        <v>23</v>
      </c>
      <c r="B31" s="98"/>
      <c r="C31" s="11"/>
      <c r="D31" s="11"/>
      <c r="E31" s="23"/>
      <c r="F31" s="23"/>
      <c r="G31" s="23"/>
      <c r="H31" s="23"/>
      <c r="I31" s="58"/>
      <c r="J31" s="132"/>
      <c r="K31" s="62">
        <f>IF(Tabela135236789[[#This Row],[2]]="O",Tabela135236789[[#This Row],[5]]+Tabela135236789[[#This Row],[7]],0)</f>
        <v>0</v>
      </c>
      <c r="L31" s="63">
        <f>IF(Tabela135236789[[#This Row],[2]]="O",Tabela135236789[[#This Row],[6]]+Tabela135236789[[#This Row],[8]],0)</f>
        <v>0</v>
      </c>
      <c r="M31" s="63">
        <f>IF(Tabela135236789[[#This Row],[2]]="SSR",Tabela135236789[[#This Row],[5]]+Tabela135236789[[#This Row],[7]],0)</f>
        <v>0</v>
      </c>
      <c r="N31" s="63">
        <f>IF(Tabela135236789[[#This Row],[2]]="SSR",Tabela135236789[[#This Row],[6]]+Tabela135236789[[#This Row],[8]],0)</f>
        <v>0</v>
      </c>
      <c r="O31" s="63">
        <f>IF(Tabela135236789[[#This Row],[2]]="S",Tabela135236789[[#This Row],[5]]+Tabela135236789[[#This Row],[7]],0)</f>
        <v>0</v>
      </c>
      <c r="P31" s="63">
        <f>IF(Tabela135236789[[#This Row],[2]]="S",Tabela135236789[[#This Row],[6]]+Tabela135236789[[#This Row],[8]],0)</f>
        <v>0</v>
      </c>
      <c r="Q31" s="63">
        <f>IF(Tabela135236789[[#This Row],[2]]="M",Tabela135236789[[#This Row],[5]]+Tabela135236789[[#This Row],[7]],0)</f>
        <v>0</v>
      </c>
      <c r="R31" s="63">
        <f>IF(Tabela135236789[[#This Row],[2]]="M",Tabela135236789[[#This Row],[6]]+Tabela135236789[[#This Row],[8]],0)</f>
        <v>0</v>
      </c>
      <c r="S31" s="63">
        <f>IF(Tabela135236789[[#This Row],[2]]="Z",Tabela135236789[[#This Row],[5]]+Tabela135236789[[#This Row],[7]],0)</f>
        <v>0</v>
      </c>
      <c r="T31" s="64">
        <f>IF(Tabela135236789[[#This Row],[2]]="Z",Tabela135236789[[#This Row],[6]]+Tabela135236789[[#This Row],[8]],0)</f>
        <v>0</v>
      </c>
      <c r="U31" s="80">
        <f>IF(Tabela135236789[[#This Row],[2]]="DG",Tabela135236789[[#This Row],[5]]+Tabela135236789[[#This Row],[7]],0)</f>
        <v>0</v>
      </c>
      <c r="V31" s="112">
        <f>IF(Tabela135236789[[#This Row],[2]]="DG",Tabela135236789[[#This Row],[6]]+Tabela135236789[[#This Row],[8]],0)</f>
        <v>0</v>
      </c>
    </row>
    <row r="32" spans="1:22" ht="20.100000000000001" customHeight="1">
      <c r="A32" s="22">
        <f t="shared" si="0"/>
        <v>24</v>
      </c>
      <c r="B32" s="98"/>
      <c r="C32" s="11"/>
      <c r="D32" s="11"/>
      <c r="E32" s="23"/>
      <c r="F32" s="23"/>
      <c r="G32" s="23"/>
      <c r="H32" s="23"/>
      <c r="I32" s="58"/>
      <c r="J32" s="132"/>
      <c r="K32" s="62">
        <f>IF(Tabela135236789[[#This Row],[2]]="O",Tabela135236789[[#This Row],[5]]+Tabela135236789[[#This Row],[7]],0)</f>
        <v>0</v>
      </c>
      <c r="L32" s="63">
        <f>IF(Tabela135236789[[#This Row],[2]]="O",Tabela135236789[[#This Row],[6]]+Tabela135236789[[#This Row],[8]],0)</f>
        <v>0</v>
      </c>
      <c r="M32" s="63">
        <f>IF(Tabela135236789[[#This Row],[2]]="SSR",Tabela135236789[[#This Row],[5]]+Tabela135236789[[#This Row],[7]],0)</f>
        <v>0</v>
      </c>
      <c r="N32" s="63">
        <f>IF(Tabela135236789[[#This Row],[2]]="SSR",Tabela135236789[[#This Row],[6]]+Tabela135236789[[#This Row],[8]],0)</f>
        <v>0</v>
      </c>
      <c r="O32" s="63">
        <f>IF(Tabela135236789[[#This Row],[2]]="S",Tabela135236789[[#This Row],[5]]+Tabela135236789[[#This Row],[7]],0)</f>
        <v>0</v>
      </c>
      <c r="P32" s="63">
        <f>IF(Tabela135236789[[#This Row],[2]]="S",Tabela135236789[[#This Row],[6]]+Tabela135236789[[#This Row],[8]],0)</f>
        <v>0</v>
      </c>
      <c r="Q32" s="63">
        <f>IF(Tabela135236789[[#This Row],[2]]="M",Tabela135236789[[#This Row],[5]]+Tabela135236789[[#This Row],[7]],0)</f>
        <v>0</v>
      </c>
      <c r="R32" s="63">
        <f>IF(Tabela135236789[[#This Row],[2]]="M",Tabela135236789[[#This Row],[6]]+Tabela135236789[[#This Row],[8]],0)</f>
        <v>0</v>
      </c>
      <c r="S32" s="63">
        <f>IF(Tabela135236789[[#This Row],[2]]="Z",Tabela135236789[[#This Row],[5]]+Tabela135236789[[#This Row],[7]],0)</f>
        <v>0</v>
      </c>
      <c r="T32" s="64">
        <f>IF(Tabela135236789[[#This Row],[2]]="Z",Tabela135236789[[#This Row],[6]]+Tabela135236789[[#This Row],[8]],0)</f>
        <v>0</v>
      </c>
      <c r="U32" s="80">
        <f>IF(Tabela135236789[[#This Row],[2]]="DG",Tabela135236789[[#This Row],[5]]+Tabela135236789[[#This Row],[7]],0)</f>
        <v>0</v>
      </c>
      <c r="V32" s="112">
        <f>IF(Tabela135236789[[#This Row],[2]]="DG",Tabela135236789[[#This Row],[6]]+Tabela135236789[[#This Row],[8]],0)</f>
        <v>0</v>
      </c>
    </row>
    <row r="33" spans="1:22" ht="20.100000000000001" customHeight="1" thickBot="1">
      <c r="A33" s="22">
        <v>25</v>
      </c>
      <c r="B33" s="98"/>
      <c r="C33" s="11"/>
      <c r="D33" s="11"/>
      <c r="E33" s="23"/>
      <c r="F33" s="23"/>
      <c r="G33" s="23"/>
      <c r="H33" s="23"/>
      <c r="I33" s="58"/>
      <c r="J33" s="132"/>
      <c r="K33" s="68">
        <f>IF(Tabela135236789[[#This Row],[2]]="O",Tabela135236789[[#This Row],[5]]+Tabela135236789[[#This Row],[7]],0)</f>
        <v>0</v>
      </c>
      <c r="L33" s="69">
        <f>IF(Tabela135236789[[#This Row],[2]]="O",Tabela135236789[[#This Row],[6]]+Tabela135236789[[#This Row],[8]],0)</f>
        <v>0</v>
      </c>
      <c r="M33" s="69">
        <f>IF(Tabela135236789[[#This Row],[2]]="SSR",Tabela135236789[[#This Row],[5]]+Tabela135236789[[#This Row],[7]],0)</f>
        <v>0</v>
      </c>
      <c r="N33" s="69">
        <f>IF(Tabela135236789[[#This Row],[2]]="SSR",Tabela135236789[[#This Row],[6]]+Tabela135236789[[#This Row],[8]],0)</f>
        <v>0</v>
      </c>
      <c r="O33" s="69">
        <f>IF(Tabela135236789[[#This Row],[2]]="S",Tabela135236789[[#This Row],[5]]+Tabela135236789[[#This Row],[7]],0)</f>
        <v>0</v>
      </c>
      <c r="P33" s="69">
        <f>IF(Tabela135236789[[#This Row],[2]]="S",Tabela135236789[[#This Row],[6]]+Tabela135236789[[#This Row],[8]],0)</f>
        <v>0</v>
      </c>
      <c r="Q33" s="69">
        <f>IF(Tabela135236789[[#This Row],[2]]="M",Tabela135236789[[#This Row],[5]]+Tabela135236789[[#This Row],[7]],0)</f>
        <v>0</v>
      </c>
      <c r="R33" s="69">
        <f>IF(Tabela135236789[[#This Row],[2]]="M",Tabela135236789[[#This Row],[6]]+Tabela135236789[[#This Row],[8]],0)</f>
        <v>0</v>
      </c>
      <c r="S33" s="69">
        <f>IF(Tabela135236789[[#This Row],[2]]="Z",Tabela135236789[[#This Row],[5]]+Tabela135236789[[#This Row],[7]],0)</f>
        <v>0</v>
      </c>
      <c r="T33" s="70">
        <f>IF(Tabela135236789[[#This Row],[2]]="Z",Tabela135236789[[#This Row],[6]]+Tabela135236789[[#This Row],[8]],0)</f>
        <v>0</v>
      </c>
      <c r="U33" s="120">
        <f>IF(Tabela135236789[[#This Row],[2]]="DG",Tabela135236789[[#This Row],[5]]+Tabela135236789[[#This Row],[7]],0)</f>
        <v>0</v>
      </c>
      <c r="V33" s="122">
        <f>IF(Tabela135236789[[#This Row],[2]]="DG",Tabela135236789[[#This Row],[6]]+Tabela135236789[[#This Row],[8]],0)</f>
        <v>0</v>
      </c>
    </row>
    <row r="34" spans="1:22" ht="20.100000000000001" customHeight="1" thickBot="1">
      <c r="A34" s="14"/>
      <c r="B34" s="99"/>
      <c r="C34" s="16"/>
      <c r="D34" s="41" t="s">
        <v>19</v>
      </c>
      <c r="E34" s="43">
        <f>SUBTOTAL(109,Tabela135236789[5])</f>
        <v>0</v>
      </c>
      <c r="F34" s="43">
        <f>SUBTOTAL(109,Tabela135236789[6])</f>
        <v>0</v>
      </c>
      <c r="G34" s="43">
        <f>SUBTOTAL(109,Tabela135236789[7])</f>
        <v>0</v>
      </c>
      <c r="H34" s="43">
        <f>SUBTOTAL(109,Tabela135236789[8])</f>
        <v>0</v>
      </c>
      <c r="I34" s="45" t="s">
        <v>38</v>
      </c>
      <c r="J34" s="60">
        <f ca="1">SUMIF(I9:J33,"p",J9:J33)</f>
        <v>0</v>
      </c>
      <c r="K34" s="136">
        <f t="shared" ref="K34:V34" si="1">SUM(K9:K33)</f>
        <v>0</v>
      </c>
      <c r="L34" s="136">
        <f t="shared" si="1"/>
        <v>0</v>
      </c>
      <c r="M34" s="136">
        <f t="shared" si="1"/>
        <v>0</v>
      </c>
      <c r="N34" s="136">
        <f t="shared" si="1"/>
        <v>0</v>
      </c>
      <c r="O34" s="136">
        <f t="shared" si="1"/>
        <v>0</v>
      </c>
      <c r="P34" s="114">
        <f t="shared" si="1"/>
        <v>0</v>
      </c>
      <c r="Q34" s="114">
        <f t="shared" si="1"/>
        <v>0</v>
      </c>
      <c r="R34" s="113">
        <f t="shared" si="1"/>
        <v>0</v>
      </c>
      <c r="S34" s="114">
        <f t="shared" si="1"/>
        <v>0</v>
      </c>
      <c r="T34" s="113">
        <f t="shared" si="1"/>
        <v>0</v>
      </c>
      <c r="U34" s="114">
        <f t="shared" si="1"/>
        <v>0</v>
      </c>
      <c r="V34" s="113">
        <f t="shared" si="1"/>
        <v>0</v>
      </c>
    </row>
    <row r="35" spans="1:22" ht="20.100000000000001" customHeight="1">
      <c r="C35" s="15"/>
      <c r="D35" s="42" t="s">
        <v>20</v>
      </c>
      <c r="E35" s="187">
        <f>E34-F34+E5</f>
        <v>0</v>
      </c>
      <c r="F35" s="187"/>
      <c r="G35" s="187">
        <f>G34-H34+G5</f>
        <v>0</v>
      </c>
      <c r="H35" s="187"/>
      <c r="I35" s="46" t="s">
        <v>39</v>
      </c>
      <c r="J35" s="134">
        <f ca="1">SUMIF(I9:J33,"z",J9:J33)</f>
        <v>0</v>
      </c>
      <c r="K35" s="225" t="s">
        <v>104</v>
      </c>
      <c r="L35" s="226"/>
      <c r="M35" s="227"/>
      <c r="N35" s="137" t="s">
        <v>5</v>
      </c>
      <c r="O35" s="139">
        <f>K34+M34+O34+Q34+S34</f>
        <v>0</v>
      </c>
    </row>
    <row r="36" spans="1:22" ht="20.100000000000001" customHeight="1" thickBot="1">
      <c r="C36" s="12"/>
      <c r="D36" s="47" t="s">
        <v>10</v>
      </c>
      <c r="E36" s="190">
        <f>G35+E35</f>
        <v>0</v>
      </c>
      <c r="F36" s="190"/>
      <c r="G36" s="190"/>
      <c r="H36" s="190"/>
      <c r="I36" s="126" t="s">
        <v>40</v>
      </c>
      <c r="J36" s="135">
        <f ca="1">J34-D3-J35+I5</f>
        <v>0</v>
      </c>
      <c r="K36" s="228"/>
      <c r="L36" s="229"/>
      <c r="M36" s="230"/>
      <c r="N36" s="138" t="s">
        <v>1</v>
      </c>
      <c r="O36" s="140">
        <f>L34+N34+P34+R34+T34</f>
        <v>0</v>
      </c>
    </row>
    <row r="37" spans="1:22" ht="15">
      <c r="C37" s="5" t="str">
        <f>IF(D37=0,"Rozliczono całkowicie",IF(D37&gt;0,"NADPŁATA","NIEDOPŁATA"))</f>
        <v>Rozliczono całkowicie</v>
      </c>
      <c r="D37" s="4">
        <f>(G10+(F11+H11)-D3+D5)</f>
        <v>0</v>
      </c>
      <c r="I37" s="3"/>
    </row>
    <row r="38" spans="1:22">
      <c r="C38" s="6" t="str">
        <f>IF(E10+G10=D3-(E9+G9),"Odpis procentowy na dobro koła wprowadzono poprawnie","Odpis procentowy na dobro koła wprowadzono błędnie")</f>
        <v>Odpis procentowy na dobro koła wprowadzono poprawnie</v>
      </c>
      <c r="D38" s="7"/>
      <c r="I38" s="3"/>
    </row>
    <row r="39" spans="1:22">
      <c r="C39" s="8" t="str">
        <f>IF(AND(ISNUMBER(E5),ISNUMBER(G5)),"Wprowadzono poprzedni okres poprawnie","UWAGA !!! Nie wprowadzono poprzedniego okresu w kasie lub banku")</f>
        <v>Wprowadzono poprzedni okres poprawnie</v>
      </c>
      <c r="D39" s="9"/>
      <c r="I39" s="3"/>
    </row>
    <row r="40" spans="1:22">
      <c r="C40" s="14" t="s">
        <v>6</v>
      </c>
      <c r="D40" s="2"/>
    </row>
    <row r="41" spans="1:22">
      <c r="D41" t="s">
        <v>21</v>
      </c>
      <c r="G41" t="s">
        <v>41</v>
      </c>
      <c r="J41" t="s">
        <v>42</v>
      </c>
    </row>
    <row r="42" spans="1:22">
      <c r="C42" s="13" t="s">
        <v>9</v>
      </c>
      <c r="D42" s="13"/>
    </row>
    <row r="43" spans="1:22">
      <c r="A43" s="13"/>
      <c r="B43" s="100"/>
      <c r="C43" s="13"/>
      <c r="D43" s="13"/>
    </row>
    <row r="44" spans="1:22">
      <c r="A44" s="13"/>
      <c r="B44" s="100"/>
      <c r="C44" s="13"/>
      <c r="D44" s="13"/>
    </row>
  </sheetData>
  <sheetProtection algorithmName="SHA-512" hashValue="8xtEl2bYMyDmgTl9Gt6rgeC4YPCmjOpJDQ/03hc64Lb8BD5xcpxUsgr7ngDE7qvKKqcAs4NVUpS4OOVQxZ9+0w==" saltValue="8/Y+cl3nUPI5ze6jDDRQxw==" spinCount="100000" sheet="1" objects="1" scenarios="1"/>
  <mergeCells count="28">
    <mergeCell ref="D1:H1"/>
    <mergeCell ref="D2:H2"/>
    <mergeCell ref="A3:A4"/>
    <mergeCell ref="C3:C4"/>
    <mergeCell ref="D3:D4"/>
    <mergeCell ref="E3:H4"/>
    <mergeCell ref="A6:A7"/>
    <mergeCell ref="C6:C7"/>
    <mergeCell ref="D6:D7"/>
    <mergeCell ref="E6:F6"/>
    <mergeCell ref="G6:H6"/>
    <mergeCell ref="B6:B7"/>
    <mergeCell ref="I8:J8"/>
    <mergeCell ref="E35:F35"/>
    <mergeCell ref="G35:H35"/>
    <mergeCell ref="E36:H36"/>
    <mergeCell ref="I3:J4"/>
    <mergeCell ref="E5:F5"/>
    <mergeCell ref="G5:H5"/>
    <mergeCell ref="I5:J6"/>
    <mergeCell ref="S6:T6"/>
    <mergeCell ref="U6:V6"/>
    <mergeCell ref="K3:V5"/>
    <mergeCell ref="K35:M36"/>
    <mergeCell ref="K6:L6"/>
    <mergeCell ref="M6:N6"/>
    <mergeCell ref="O6:P6"/>
    <mergeCell ref="Q6:R6"/>
  </mergeCells>
  <conditionalFormatting sqref="C37:C38">
    <cfRule type="containsText" dxfId="99" priority="8" operator="containsText" text="NIEDOPŁATA">
      <formula>NOT(ISERROR(SEARCH("NIEDOPŁATA",C37)))</formula>
    </cfRule>
    <cfRule type="containsText" dxfId="98" priority="9" operator="containsText" text="NADPŁATA">
      <formula>NOT(ISERROR(SEARCH("NADPŁATA",C37)))</formula>
    </cfRule>
    <cfRule type="containsText" dxfId="97" priority="10" operator="containsText" text="Rozliczono całkowicie">
      <formula>NOT(ISERROR(SEARCH("Rozliczono całkowicie",C37)))</formula>
    </cfRule>
    <cfRule type="containsText" dxfId="96" priority="11" operator="containsText" text="UWAGA">
      <formula>NOT(ISERROR(SEARCH("UWAGA",C37)))</formula>
    </cfRule>
    <cfRule type="containsText" dxfId="95" priority="12" operator="containsText" text="UWAGA">
      <formula>NOT(ISERROR(SEARCH("UWAGA",C37)))</formula>
    </cfRule>
  </conditionalFormatting>
  <conditionalFormatting sqref="C39 C42">
    <cfRule type="containsText" dxfId="94" priority="20" operator="containsText" text="Wprowadzono poprzedni okres poprawnie">
      <formula>NOT(ISERROR(SEARCH("Wprowadzono poprzedni okres poprawnie",C39)))</formula>
    </cfRule>
  </conditionalFormatting>
  <conditionalFormatting sqref="C38:D38">
    <cfRule type="containsText" dxfId="93" priority="6" operator="containsText" text="Odpis procentowy na dobro koła wprowadzono błędnie">
      <formula>NOT(ISERROR(SEARCH("Odpis procentowy na dobro koła wprowadzono błędnie",C38)))</formula>
    </cfRule>
    <cfRule type="containsText" dxfId="92" priority="7" operator="containsText" text="Odpis procentowy na dobro koła wprowadzono poprawnie">
      <formula>NOT(ISERROR(SEARCH("Odpis procentowy na dobro koła wprowadzono poprawnie",C38)))</formula>
    </cfRule>
  </conditionalFormatting>
  <conditionalFormatting sqref="D37">
    <cfRule type="cellIs" dxfId="91" priority="1" operator="greaterThan">
      <formula>0</formula>
    </cfRule>
    <cfRule type="cellIs" dxfId="90" priority="2" operator="lessThan">
      <formula>0</formula>
    </cfRule>
    <cfRule type="cellIs" dxfId="89" priority="3" operator="equal">
      <formula>0</formula>
    </cfRule>
    <cfRule type="containsText" dxfId="88" priority="4" operator="containsText" text="UWAGA">
      <formula>NOT(ISERROR(SEARCH("UWAGA",D37)))</formula>
    </cfRule>
    <cfRule type="containsText" dxfId="87" priority="5" operator="containsText" text="UWAGA">
      <formula>NOT(ISERROR(SEARCH("UWAGA",D37)))</formula>
    </cfRule>
  </conditionalFormatting>
  <conditionalFormatting sqref="D38 C39:D39 C42">
    <cfRule type="containsText" dxfId="86" priority="24" operator="containsText" text="UWAGA">
      <formula>NOT(ISERROR(SEARCH("UWAGA",C38)))</formula>
    </cfRule>
  </conditionalFormatting>
  <conditionalFormatting sqref="D38:D39">
    <cfRule type="cellIs" dxfId="85" priority="21" operator="greaterThan">
      <formula>0</formula>
    </cfRule>
    <cfRule type="cellIs" dxfId="84" priority="22" operator="lessThan">
      <formula>0</formula>
    </cfRule>
    <cfRule type="cellIs" dxfId="83" priority="23" operator="equal">
      <formula>0</formula>
    </cfRule>
    <cfRule type="containsText" dxfId="82" priority="25" operator="containsText" text="UWAGA">
      <formula>NOT(ISERROR(SEARCH("UWAGA",D38)))</formula>
    </cfRule>
  </conditionalFormatting>
  <conditionalFormatting sqref="D39">
    <cfRule type="containsText" dxfId="81" priority="13" operator="containsText" text="UWAGA !!! Nie wprowadzono poprzedniego okresu w kasie lub banku">
      <formula>NOT(ISERROR(SEARCH("UWAGA !!! Nie wprowadzono poprzedniego okresu w kasie lub banku",D39)))</formula>
    </cfRule>
  </conditionalFormatting>
  <conditionalFormatting sqref="D39:D40">
    <cfRule type="containsText" dxfId="80" priority="14" operator="containsText" text="Wprowadzono poprzedni okres poprawnie">
      <formula>NOT(ISERROR(SEARCH("Wprowadzono poprzedni okres poprawnie",D39)))</formula>
    </cfRule>
  </conditionalFormatting>
  <pageMargins left="0.59055118110236227" right="0.15748031496062992" top="0.31496062992125984" bottom="0.31496062992125984" header="0.31496062992125984" footer="0.31496062992125984"/>
  <pageSetup paperSize="9" scale="67" fitToHeight="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44"/>
  <sheetViews>
    <sheetView zoomScale="70" zoomScaleNormal="70" zoomScaleSheetLayoutView="78" workbookViewId="0">
      <selection activeCell="C12" sqref="C12"/>
    </sheetView>
  </sheetViews>
  <sheetFormatPr defaultRowHeight="14.25"/>
  <cols>
    <col min="1" max="1" width="3.75" customWidth="1"/>
    <col min="2" max="2" width="3.75" style="92" customWidth="1"/>
    <col min="3" max="3" width="81.375" customWidth="1"/>
    <col min="4" max="4" width="28.375" customWidth="1"/>
    <col min="5" max="8" width="12" customWidth="1"/>
    <col min="9" max="9" width="7.625" customWidth="1"/>
    <col min="10" max="10" width="17.125" customWidth="1"/>
    <col min="11" max="22" width="12.125" customWidth="1"/>
  </cols>
  <sheetData>
    <row r="1" spans="1:22" ht="20.100000000000001" customHeight="1">
      <c r="D1" s="223" t="s">
        <v>32</v>
      </c>
      <c r="E1" s="223"/>
      <c r="F1" s="223"/>
      <c r="G1" s="223"/>
      <c r="H1" s="223"/>
    </row>
    <row r="2" spans="1:22" ht="20.100000000000001" customHeight="1" thickBot="1">
      <c r="C2" s="3" t="s">
        <v>0</v>
      </c>
      <c r="D2" s="224" t="s">
        <v>74</v>
      </c>
      <c r="E2" s="224"/>
      <c r="F2" s="224"/>
      <c r="G2" s="224"/>
      <c r="H2" s="224"/>
    </row>
    <row r="3" spans="1:22" ht="15.75" customHeight="1">
      <c r="A3" s="201"/>
      <c r="B3" s="93"/>
      <c r="C3" s="203" t="s">
        <v>73</v>
      </c>
      <c r="D3" s="205"/>
      <c r="E3" s="172" t="s">
        <v>7</v>
      </c>
      <c r="F3" s="173"/>
      <c r="G3" s="173"/>
      <c r="H3" s="174"/>
      <c r="I3" s="213" t="s">
        <v>36</v>
      </c>
      <c r="J3" s="214"/>
      <c r="K3" s="172" t="s">
        <v>52</v>
      </c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4"/>
    </row>
    <row r="4" spans="1:22" ht="20.100000000000001" customHeight="1" thickBot="1">
      <c r="A4" s="202"/>
      <c r="B4" s="94"/>
      <c r="C4" s="204"/>
      <c r="D4" s="206"/>
      <c r="E4" s="178"/>
      <c r="F4" s="179"/>
      <c r="G4" s="179"/>
      <c r="H4" s="180"/>
      <c r="I4" s="215"/>
      <c r="J4" s="216"/>
      <c r="K4" s="175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7"/>
    </row>
    <row r="5" spans="1:22" ht="24.95" customHeight="1" thickBot="1">
      <c r="A5" s="29"/>
      <c r="B5" s="95"/>
      <c r="C5" s="32" t="s">
        <v>59</v>
      </c>
      <c r="D5" s="61">
        <f>sierpień!D37</f>
        <v>0</v>
      </c>
      <c r="E5" s="234">
        <f>sierpień!E35</f>
        <v>0</v>
      </c>
      <c r="F5" s="235"/>
      <c r="G5" s="232">
        <f>sierpień!G35</f>
        <v>0</v>
      </c>
      <c r="H5" s="233"/>
      <c r="I5" s="236">
        <f ca="1">sierpień!J36</f>
        <v>0</v>
      </c>
      <c r="J5" s="237"/>
      <c r="K5" s="178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80"/>
    </row>
    <row r="6" spans="1:22" ht="24.95" customHeight="1">
      <c r="A6" s="192" t="s">
        <v>4</v>
      </c>
      <c r="B6" s="199" t="s">
        <v>86</v>
      </c>
      <c r="C6" s="194" t="s">
        <v>22</v>
      </c>
      <c r="D6" s="196" t="s">
        <v>11</v>
      </c>
      <c r="E6" s="185" t="s">
        <v>2</v>
      </c>
      <c r="F6" s="186"/>
      <c r="G6" s="185" t="s">
        <v>3</v>
      </c>
      <c r="H6" s="186"/>
      <c r="I6" s="238"/>
      <c r="J6" s="239"/>
      <c r="K6" s="185" t="s">
        <v>81</v>
      </c>
      <c r="L6" s="186"/>
      <c r="M6" s="185" t="s">
        <v>82</v>
      </c>
      <c r="N6" s="186"/>
      <c r="O6" s="185" t="s">
        <v>83</v>
      </c>
      <c r="P6" s="186"/>
      <c r="Q6" s="185" t="s">
        <v>84</v>
      </c>
      <c r="R6" s="186"/>
      <c r="S6" s="185" t="s">
        <v>85</v>
      </c>
      <c r="T6" s="186"/>
      <c r="U6" s="185" t="s">
        <v>103</v>
      </c>
      <c r="V6" s="186"/>
    </row>
    <row r="7" spans="1:22" ht="24.95" customHeight="1" thickBot="1">
      <c r="A7" s="193"/>
      <c r="B7" s="200"/>
      <c r="C7" s="195"/>
      <c r="D7" s="197"/>
      <c r="E7" s="26" t="s">
        <v>5</v>
      </c>
      <c r="F7" s="27" t="s">
        <v>1</v>
      </c>
      <c r="G7" s="26" t="s">
        <v>5</v>
      </c>
      <c r="H7" s="27" t="s">
        <v>1</v>
      </c>
      <c r="I7" s="50" t="s">
        <v>43</v>
      </c>
      <c r="J7" s="51" t="s">
        <v>37</v>
      </c>
      <c r="K7" s="115" t="s">
        <v>5</v>
      </c>
      <c r="L7" s="116" t="s">
        <v>1</v>
      </c>
      <c r="M7" s="115" t="s">
        <v>5</v>
      </c>
      <c r="N7" s="116" t="s">
        <v>1</v>
      </c>
      <c r="O7" s="115" t="s">
        <v>5</v>
      </c>
      <c r="P7" s="116" t="s">
        <v>1</v>
      </c>
      <c r="Q7" s="115" t="s">
        <v>5</v>
      </c>
      <c r="R7" s="116" t="s">
        <v>1</v>
      </c>
      <c r="S7" s="115" t="s">
        <v>5</v>
      </c>
      <c r="T7" s="116" t="s">
        <v>1</v>
      </c>
      <c r="U7" s="115" t="s">
        <v>5</v>
      </c>
      <c r="V7" s="116" t="s">
        <v>1</v>
      </c>
    </row>
    <row r="8" spans="1:22" ht="20.100000000000001" customHeight="1" thickBot="1">
      <c r="A8" s="24" t="s">
        <v>12</v>
      </c>
      <c r="B8" s="96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45</v>
      </c>
      <c r="I8" s="217" t="s">
        <v>46</v>
      </c>
      <c r="J8" s="218"/>
      <c r="K8" s="117" t="s">
        <v>53</v>
      </c>
      <c r="L8" s="118" t="s">
        <v>54</v>
      </c>
      <c r="M8" s="118" t="s">
        <v>44</v>
      </c>
      <c r="N8" s="118" t="s">
        <v>47</v>
      </c>
      <c r="O8" s="118" t="s">
        <v>48</v>
      </c>
      <c r="P8" s="118" t="s">
        <v>49</v>
      </c>
      <c r="Q8" s="118" t="s">
        <v>50</v>
      </c>
      <c r="R8" s="118" t="s">
        <v>51</v>
      </c>
      <c r="S8" s="118" t="s">
        <v>50</v>
      </c>
      <c r="T8" s="119" t="s">
        <v>51</v>
      </c>
      <c r="U8" s="118" t="s">
        <v>50</v>
      </c>
      <c r="V8" s="119" t="s">
        <v>51</v>
      </c>
    </row>
    <row r="9" spans="1:22" s="1" customFormat="1" ht="20.100000000000001" customHeight="1">
      <c r="A9" s="18">
        <v>1</v>
      </c>
      <c r="B9" s="160"/>
      <c r="C9" s="10" t="s">
        <v>57</v>
      </c>
      <c r="D9" s="10"/>
      <c r="E9" s="19">
        <f>IF(E10&gt;0,D3-E10,0)</f>
        <v>0</v>
      </c>
      <c r="F9" s="19"/>
      <c r="G9" s="20">
        <f>IF(G10&gt;=0,D3-G10,0)</f>
        <v>0</v>
      </c>
      <c r="H9" s="19"/>
      <c r="I9" s="54"/>
      <c r="J9" s="130"/>
      <c r="K9" s="80">
        <f>IF(Tabela13523678910[[#This Row],[2]]="O",Tabela13523678910[[#This Row],[5]]+Tabela13523678910[[#This Row],[7]],0)</f>
        <v>0</v>
      </c>
      <c r="L9" s="111">
        <f>IF(Tabela13523678910[[#This Row],[2]]="O",Tabela13523678910[[#This Row],[6]]+Tabela13523678910[[#This Row],[8]],0)</f>
        <v>0</v>
      </c>
      <c r="M9" s="111">
        <f>IF(Tabela13523678910[[#This Row],[2]]="SSR",Tabela13523678910[[#This Row],[5]]+Tabela13523678910[[#This Row],[7]],0)</f>
        <v>0</v>
      </c>
      <c r="N9" s="111">
        <f>IF(Tabela13523678910[[#This Row],[2]]="SSR",Tabela13523678910[[#This Row],[6]]+Tabela13523678910[[#This Row],[8]],0)</f>
        <v>0</v>
      </c>
      <c r="O9" s="111">
        <f>IF(Tabela13523678910[[#This Row],[2]]="S",Tabela13523678910[[#This Row],[5]]+Tabela13523678910[[#This Row],[7]],0)</f>
        <v>0</v>
      </c>
      <c r="P9" s="111">
        <f>IF(Tabela13523678910[[#This Row],[2]]="S",Tabela13523678910[[#This Row],[6]]+Tabela13523678910[[#This Row],[8]],0)</f>
        <v>0</v>
      </c>
      <c r="Q9" s="111">
        <f>IF(Tabela13523678910[[#This Row],[2]]="M",Tabela13523678910[[#This Row],[5]]+Tabela13523678910[[#This Row],[7]],0)</f>
        <v>0</v>
      </c>
      <c r="R9" s="111">
        <f>IF(Tabela13523678910[[#This Row],[2]]="M",Tabela13523678910[[#This Row],[6]]+Tabela13523678910[[#This Row],[8]],0)</f>
        <v>0</v>
      </c>
      <c r="S9" s="111">
        <f>IF(Tabela13523678910[[#This Row],[2]]="Z",Tabela13523678910[[#This Row],[5]]+Tabela13523678910[[#This Row],[7]],0)</f>
        <v>0</v>
      </c>
      <c r="T9" s="112">
        <f>IF(Tabela13523678910[[#This Row],[2]]="Z",Tabela13523678910[[#This Row],[6]]+Tabela13523678910[[#This Row],[8]],0)</f>
        <v>0</v>
      </c>
      <c r="U9" s="65">
        <f>IF(Tabela13523678910[[#This Row],[2]]="DG",Tabela13523678910[[#This Row],[5]]+Tabela13523678910[[#This Row],[7]],0)</f>
        <v>0</v>
      </c>
      <c r="V9" s="67">
        <f>IF(Tabela13523678910[[#This Row],[2]]="DG",Tabela13523678910[[#This Row],[6]]+Tabela13523678910[[#This Row],[8]],0)</f>
        <v>0</v>
      </c>
    </row>
    <row r="10" spans="1:22" s="1" customFormat="1" ht="20.100000000000001" customHeight="1">
      <c r="A10" s="18">
        <f>A9+1</f>
        <v>2</v>
      </c>
      <c r="B10" s="97"/>
      <c r="C10" s="10" t="s">
        <v>8</v>
      </c>
      <c r="D10" s="10"/>
      <c r="E10" s="28"/>
      <c r="F10" s="21"/>
      <c r="G10" s="17"/>
      <c r="H10" s="21"/>
      <c r="I10" s="56"/>
      <c r="J10" s="131"/>
      <c r="K10" s="62">
        <f>IF(Tabela13523678910[[#This Row],[2]]="O",Tabela13523678910[[#This Row],[5]]+Tabela13523678910[[#This Row],[7]],0)</f>
        <v>0</v>
      </c>
      <c r="L10" s="63">
        <f>IF(Tabela13523678910[[#This Row],[2]]="O",Tabela13523678910[[#This Row],[6]]+Tabela13523678910[[#This Row],[8]],0)</f>
        <v>0</v>
      </c>
      <c r="M10" s="63">
        <f>IF(Tabela13523678910[[#This Row],[2]]="SSR",Tabela13523678910[[#This Row],[5]]+Tabela13523678910[[#This Row],[7]],0)</f>
        <v>0</v>
      </c>
      <c r="N10" s="63">
        <f>IF(Tabela13523678910[[#This Row],[2]]="SSR",Tabela13523678910[[#This Row],[6]]+Tabela13523678910[[#This Row],[8]],0)</f>
        <v>0</v>
      </c>
      <c r="O10" s="63">
        <f>IF(Tabela13523678910[[#This Row],[2]]="S",Tabela13523678910[[#This Row],[5]]+Tabela13523678910[[#This Row],[7]],0)</f>
        <v>0</v>
      </c>
      <c r="P10" s="63">
        <f>IF(Tabela13523678910[[#This Row],[2]]="S",Tabela13523678910[[#This Row],[6]]+Tabela13523678910[[#This Row],[8]],0)</f>
        <v>0</v>
      </c>
      <c r="Q10" s="63">
        <f>IF(Tabela13523678910[[#This Row],[2]]="M",Tabela13523678910[[#This Row],[5]]+Tabela13523678910[[#This Row],[7]],0)</f>
        <v>0</v>
      </c>
      <c r="R10" s="63">
        <f>IF(Tabela13523678910[[#This Row],[2]]="M",Tabela13523678910[[#This Row],[6]]+Tabela13523678910[[#This Row],[8]],0)</f>
        <v>0</v>
      </c>
      <c r="S10" s="63">
        <f>IF(Tabela13523678910[[#This Row],[2]]="Z",Tabela13523678910[[#This Row],[5]]+Tabela13523678910[[#This Row],[7]],0)</f>
        <v>0</v>
      </c>
      <c r="T10" s="64">
        <f>IF(Tabela13523678910[[#This Row],[2]]="Z",Tabela13523678910[[#This Row],[6]]+Tabela13523678910[[#This Row],[8]],0)</f>
        <v>0</v>
      </c>
      <c r="U10" s="80">
        <f>IF(Tabela13523678910[[#This Row],[2]]="DG",Tabela13523678910[[#This Row],[5]]+Tabela13523678910[[#This Row],[7]],0)</f>
        <v>0</v>
      </c>
      <c r="V10" s="112">
        <f>IF(Tabela13523678910[[#This Row],[2]]="DG",Tabela13523678910[[#This Row],[6]]+Tabela13523678910[[#This Row],[8]],0)</f>
        <v>0</v>
      </c>
    </row>
    <row r="11" spans="1:22" s="1" customFormat="1" ht="20.100000000000001" customHeight="1">
      <c r="A11" s="18">
        <f t="shared" ref="A11:A32" si="0">A10+1</f>
        <v>3</v>
      </c>
      <c r="B11" s="160"/>
      <c r="C11" s="10" t="s">
        <v>23</v>
      </c>
      <c r="D11" s="11"/>
      <c r="E11" s="21"/>
      <c r="F11" s="17"/>
      <c r="G11" s="21"/>
      <c r="H11" s="17"/>
      <c r="I11" s="56"/>
      <c r="J11" s="131"/>
      <c r="K11" s="62">
        <f>IF(Tabela13523678910[[#This Row],[2]]="O",Tabela13523678910[[#This Row],[5]]+Tabela13523678910[[#This Row],[7]],0)</f>
        <v>0</v>
      </c>
      <c r="L11" s="63">
        <f>IF(Tabela13523678910[[#This Row],[2]]="O",Tabela13523678910[[#This Row],[6]]+Tabela13523678910[[#This Row],[8]],0)</f>
        <v>0</v>
      </c>
      <c r="M11" s="63">
        <f>IF(Tabela13523678910[[#This Row],[2]]="SSR",Tabela13523678910[[#This Row],[5]]+Tabela13523678910[[#This Row],[7]],0)</f>
        <v>0</v>
      </c>
      <c r="N11" s="63">
        <f>IF(Tabela13523678910[[#This Row],[2]]="SSR",Tabela13523678910[[#This Row],[6]]+Tabela13523678910[[#This Row],[8]],0)</f>
        <v>0</v>
      </c>
      <c r="O11" s="63">
        <f>IF(Tabela13523678910[[#This Row],[2]]="S",Tabela13523678910[[#This Row],[5]]+Tabela13523678910[[#This Row],[7]],0)</f>
        <v>0</v>
      </c>
      <c r="P11" s="63">
        <f>IF(Tabela13523678910[[#This Row],[2]]="S",Tabela13523678910[[#This Row],[6]]+Tabela13523678910[[#This Row],[8]],0)</f>
        <v>0</v>
      </c>
      <c r="Q11" s="63">
        <f>IF(Tabela13523678910[[#This Row],[2]]="M",Tabela13523678910[[#This Row],[5]]+Tabela13523678910[[#This Row],[7]],0)</f>
        <v>0</v>
      </c>
      <c r="R11" s="63">
        <f>IF(Tabela13523678910[[#This Row],[2]]="M",Tabela13523678910[[#This Row],[6]]+Tabela13523678910[[#This Row],[8]],0)</f>
        <v>0</v>
      </c>
      <c r="S11" s="63">
        <f>IF(Tabela13523678910[[#This Row],[2]]="Z",Tabela13523678910[[#This Row],[5]]+Tabela13523678910[[#This Row],[7]],0)</f>
        <v>0</v>
      </c>
      <c r="T11" s="64">
        <f>IF(Tabela13523678910[[#This Row],[2]]="Z",Tabela13523678910[[#This Row],[6]]+Tabela13523678910[[#This Row],[8]],0)</f>
        <v>0</v>
      </c>
      <c r="U11" s="80">
        <f>IF(Tabela13523678910[[#This Row],[2]]="DG",Tabela13523678910[[#This Row],[5]]+Tabela13523678910[[#This Row],[7]],0)</f>
        <v>0</v>
      </c>
      <c r="V11" s="112">
        <f>IF(Tabela13523678910[[#This Row],[2]]="DG",Tabela13523678910[[#This Row],[6]]+Tabela13523678910[[#This Row],[8]],0)</f>
        <v>0</v>
      </c>
    </row>
    <row r="12" spans="1:22" ht="20.100000000000001" customHeight="1">
      <c r="A12" s="22">
        <f t="shared" si="0"/>
        <v>4</v>
      </c>
      <c r="B12" s="98"/>
      <c r="C12" s="11"/>
      <c r="D12" s="11"/>
      <c r="E12" s="23"/>
      <c r="F12" s="85"/>
      <c r="G12" s="17"/>
      <c r="H12" s="17"/>
      <c r="I12" s="58"/>
      <c r="J12" s="132"/>
      <c r="K12" s="62">
        <f>IF(Tabela13523678910[[#This Row],[2]]="O",Tabela13523678910[[#This Row],[5]]+Tabela13523678910[[#This Row],[7]],0)</f>
        <v>0</v>
      </c>
      <c r="L12" s="63">
        <f>IF(Tabela13523678910[[#This Row],[2]]="O",Tabela13523678910[[#This Row],[6]]+Tabela13523678910[[#This Row],[8]],0)</f>
        <v>0</v>
      </c>
      <c r="M12" s="63">
        <f>IF(Tabela13523678910[[#This Row],[2]]="SSR",Tabela13523678910[[#This Row],[5]]+Tabela13523678910[[#This Row],[7]],0)</f>
        <v>0</v>
      </c>
      <c r="N12" s="63">
        <f>IF(Tabela13523678910[[#This Row],[2]]="SSR",Tabela13523678910[[#This Row],[6]]+Tabela13523678910[[#This Row],[8]],0)</f>
        <v>0</v>
      </c>
      <c r="O12" s="63">
        <f>IF(Tabela13523678910[[#This Row],[2]]="S",Tabela13523678910[[#This Row],[5]]+Tabela13523678910[[#This Row],[7]],0)</f>
        <v>0</v>
      </c>
      <c r="P12" s="63">
        <f>IF(Tabela13523678910[[#This Row],[2]]="S",Tabela13523678910[[#This Row],[6]]+Tabela13523678910[[#This Row],[8]],0)</f>
        <v>0</v>
      </c>
      <c r="Q12" s="63">
        <f>IF(Tabela13523678910[[#This Row],[2]]="M",Tabela13523678910[[#This Row],[5]]+Tabela13523678910[[#This Row],[7]],0)</f>
        <v>0</v>
      </c>
      <c r="R12" s="63">
        <f>IF(Tabela13523678910[[#This Row],[2]]="M",Tabela13523678910[[#This Row],[6]]+Tabela13523678910[[#This Row],[8]],0)</f>
        <v>0</v>
      </c>
      <c r="S12" s="63">
        <f>IF(Tabela13523678910[[#This Row],[2]]="Z",Tabela13523678910[[#This Row],[5]]+Tabela13523678910[[#This Row],[7]],0)</f>
        <v>0</v>
      </c>
      <c r="T12" s="64">
        <f>IF(Tabela13523678910[[#This Row],[2]]="Z",Tabela13523678910[[#This Row],[6]]+Tabela13523678910[[#This Row],[8]],0)</f>
        <v>0</v>
      </c>
      <c r="U12" s="80">
        <f>IF(Tabela13523678910[[#This Row],[2]]="DG",Tabela13523678910[[#This Row],[5]]+Tabela13523678910[[#This Row],[7]],0)</f>
        <v>0</v>
      </c>
      <c r="V12" s="112">
        <f>IF(Tabela13523678910[[#This Row],[2]]="DG",Tabela13523678910[[#This Row],[6]]+Tabela13523678910[[#This Row],[8]],0)</f>
        <v>0</v>
      </c>
    </row>
    <row r="13" spans="1:22" ht="20.100000000000001" customHeight="1">
      <c r="A13" s="22">
        <f t="shared" si="0"/>
        <v>5</v>
      </c>
      <c r="B13" s="98"/>
      <c r="C13" s="11"/>
      <c r="D13" s="11"/>
      <c r="E13" s="17"/>
      <c r="F13" s="17"/>
      <c r="G13" s="17"/>
      <c r="H13" s="17"/>
      <c r="I13" s="58"/>
      <c r="J13" s="132"/>
      <c r="K13" s="62">
        <f>IF(Tabela13523678910[[#This Row],[2]]="O",Tabela13523678910[[#This Row],[5]]+Tabela13523678910[[#This Row],[7]],0)</f>
        <v>0</v>
      </c>
      <c r="L13" s="63">
        <f>IF(Tabela13523678910[[#This Row],[2]]="O",Tabela13523678910[[#This Row],[6]]+Tabela13523678910[[#This Row],[8]],0)</f>
        <v>0</v>
      </c>
      <c r="M13" s="63">
        <f>IF(Tabela13523678910[[#This Row],[2]]="SSR",Tabela13523678910[[#This Row],[5]]+Tabela13523678910[[#This Row],[7]],0)</f>
        <v>0</v>
      </c>
      <c r="N13" s="63">
        <f>IF(Tabela13523678910[[#This Row],[2]]="SSR",Tabela13523678910[[#This Row],[6]]+Tabela13523678910[[#This Row],[8]],0)</f>
        <v>0</v>
      </c>
      <c r="O13" s="63">
        <f>IF(Tabela13523678910[[#This Row],[2]]="S",Tabela13523678910[[#This Row],[5]]+Tabela13523678910[[#This Row],[7]],0)</f>
        <v>0</v>
      </c>
      <c r="P13" s="63">
        <f>IF(Tabela13523678910[[#This Row],[2]]="S",Tabela13523678910[[#This Row],[6]]+Tabela13523678910[[#This Row],[8]],0)</f>
        <v>0</v>
      </c>
      <c r="Q13" s="63">
        <f>IF(Tabela13523678910[[#This Row],[2]]="M",Tabela13523678910[[#This Row],[5]]+Tabela13523678910[[#This Row],[7]],0)</f>
        <v>0</v>
      </c>
      <c r="R13" s="63">
        <f>IF(Tabela13523678910[[#This Row],[2]]="M",Tabela13523678910[[#This Row],[6]]+Tabela13523678910[[#This Row],[8]],0)</f>
        <v>0</v>
      </c>
      <c r="S13" s="63">
        <f>IF(Tabela13523678910[[#This Row],[2]]="Z",Tabela13523678910[[#This Row],[5]]+Tabela13523678910[[#This Row],[7]],0)</f>
        <v>0</v>
      </c>
      <c r="T13" s="64">
        <f>IF(Tabela13523678910[[#This Row],[2]]="Z",Tabela13523678910[[#This Row],[6]]+Tabela13523678910[[#This Row],[8]],0)</f>
        <v>0</v>
      </c>
      <c r="U13" s="80">
        <f>IF(Tabela13523678910[[#This Row],[2]]="DG",Tabela13523678910[[#This Row],[5]]+Tabela13523678910[[#This Row],[7]],0)</f>
        <v>0</v>
      </c>
      <c r="V13" s="112">
        <f>IF(Tabela13523678910[[#This Row],[2]]="DG",Tabela13523678910[[#This Row],[6]]+Tabela13523678910[[#This Row],[8]],0)</f>
        <v>0</v>
      </c>
    </row>
    <row r="14" spans="1:22" ht="20.100000000000001" customHeight="1">
      <c r="A14" s="22">
        <f t="shared" si="0"/>
        <v>6</v>
      </c>
      <c r="B14" s="98"/>
      <c r="C14" s="11"/>
      <c r="D14" s="73"/>
      <c r="E14" s="23"/>
      <c r="F14" s="23"/>
      <c r="G14" s="23"/>
      <c r="H14" s="23"/>
      <c r="I14" s="58"/>
      <c r="J14" s="132"/>
      <c r="K14" s="62">
        <f>IF(Tabela13523678910[[#This Row],[2]]="O",Tabela13523678910[[#This Row],[5]]+Tabela13523678910[[#This Row],[7]],0)</f>
        <v>0</v>
      </c>
      <c r="L14" s="63">
        <f>IF(Tabela13523678910[[#This Row],[2]]="O",Tabela13523678910[[#This Row],[6]]+Tabela13523678910[[#This Row],[8]],0)</f>
        <v>0</v>
      </c>
      <c r="M14" s="63">
        <f>IF(Tabela13523678910[[#This Row],[2]]="SSR",Tabela13523678910[[#This Row],[5]]+Tabela13523678910[[#This Row],[7]],0)</f>
        <v>0</v>
      </c>
      <c r="N14" s="63">
        <f>IF(Tabela13523678910[[#This Row],[2]]="SSR",Tabela13523678910[[#This Row],[6]]+Tabela13523678910[[#This Row],[8]],0)</f>
        <v>0</v>
      </c>
      <c r="O14" s="63">
        <f>IF(Tabela13523678910[[#This Row],[2]]="S",Tabela13523678910[[#This Row],[5]]+Tabela13523678910[[#This Row],[7]],0)</f>
        <v>0</v>
      </c>
      <c r="P14" s="63">
        <f>IF(Tabela13523678910[[#This Row],[2]]="S",Tabela13523678910[[#This Row],[6]]+Tabela13523678910[[#This Row],[8]],0)</f>
        <v>0</v>
      </c>
      <c r="Q14" s="63">
        <f>IF(Tabela13523678910[[#This Row],[2]]="M",Tabela13523678910[[#This Row],[5]]+Tabela13523678910[[#This Row],[7]],0)</f>
        <v>0</v>
      </c>
      <c r="R14" s="63">
        <f>IF(Tabela13523678910[[#This Row],[2]]="M",Tabela13523678910[[#This Row],[6]]+Tabela13523678910[[#This Row],[8]],0)</f>
        <v>0</v>
      </c>
      <c r="S14" s="63">
        <f>IF(Tabela13523678910[[#This Row],[2]]="Z",Tabela13523678910[[#This Row],[5]]+Tabela13523678910[[#This Row],[7]],0)</f>
        <v>0</v>
      </c>
      <c r="T14" s="64">
        <f>IF(Tabela13523678910[[#This Row],[2]]="Z",Tabela13523678910[[#This Row],[6]]+Tabela13523678910[[#This Row],[8]],0)</f>
        <v>0</v>
      </c>
      <c r="U14" s="80">
        <f>IF(Tabela13523678910[[#This Row],[2]]="DG",Tabela13523678910[[#This Row],[5]]+Tabela13523678910[[#This Row],[7]],0)</f>
        <v>0</v>
      </c>
      <c r="V14" s="112">
        <f>IF(Tabela13523678910[[#This Row],[2]]="DG",Tabela13523678910[[#This Row],[6]]+Tabela13523678910[[#This Row],[8]],0)</f>
        <v>0</v>
      </c>
    </row>
    <row r="15" spans="1:22" ht="20.100000000000001" customHeight="1">
      <c r="A15" s="22">
        <f t="shared" si="0"/>
        <v>7</v>
      </c>
      <c r="B15" s="98"/>
      <c r="C15" s="11"/>
      <c r="D15" s="73"/>
      <c r="E15" s="17"/>
      <c r="F15" s="23"/>
      <c r="G15" s="17"/>
      <c r="H15" s="17"/>
      <c r="I15" s="58"/>
      <c r="J15" s="132"/>
      <c r="K15" s="62">
        <f>IF(Tabela13523678910[[#This Row],[2]]="O",Tabela13523678910[[#This Row],[5]]+Tabela13523678910[[#This Row],[7]],0)</f>
        <v>0</v>
      </c>
      <c r="L15" s="63">
        <f>IF(Tabela13523678910[[#This Row],[2]]="O",Tabela13523678910[[#This Row],[6]]+Tabela13523678910[[#This Row],[8]],0)</f>
        <v>0</v>
      </c>
      <c r="M15" s="63">
        <f>IF(Tabela13523678910[[#This Row],[2]]="SSR",Tabela13523678910[[#This Row],[5]]+Tabela13523678910[[#This Row],[7]],0)</f>
        <v>0</v>
      </c>
      <c r="N15" s="63">
        <f>IF(Tabela13523678910[[#This Row],[2]]="SSR",Tabela13523678910[[#This Row],[6]]+Tabela13523678910[[#This Row],[8]],0)</f>
        <v>0</v>
      </c>
      <c r="O15" s="63">
        <f>IF(Tabela13523678910[[#This Row],[2]]="S",Tabela13523678910[[#This Row],[5]]+Tabela13523678910[[#This Row],[7]],0)</f>
        <v>0</v>
      </c>
      <c r="P15" s="63">
        <f>IF(Tabela13523678910[[#This Row],[2]]="S",Tabela13523678910[[#This Row],[6]]+Tabela13523678910[[#This Row],[8]],0)</f>
        <v>0</v>
      </c>
      <c r="Q15" s="63">
        <f>IF(Tabela13523678910[[#This Row],[2]]="M",Tabela13523678910[[#This Row],[5]]+Tabela13523678910[[#This Row],[7]],0)</f>
        <v>0</v>
      </c>
      <c r="R15" s="63">
        <f>IF(Tabela13523678910[[#This Row],[2]]="M",Tabela13523678910[[#This Row],[6]]+Tabela13523678910[[#This Row],[8]],0)</f>
        <v>0</v>
      </c>
      <c r="S15" s="63">
        <f>IF(Tabela13523678910[[#This Row],[2]]="Z",Tabela13523678910[[#This Row],[5]]+Tabela13523678910[[#This Row],[7]],0)</f>
        <v>0</v>
      </c>
      <c r="T15" s="64">
        <f>IF(Tabela13523678910[[#This Row],[2]]="Z",Tabela13523678910[[#This Row],[6]]+Tabela13523678910[[#This Row],[8]],0)</f>
        <v>0</v>
      </c>
      <c r="U15" s="80">
        <f>IF(Tabela13523678910[[#This Row],[2]]="DG",Tabela13523678910[[#This Row],[5]]+Tabela13523678910[[#This Row],[7]],0)</f>
        <v>0</v>
      </c>
      <c r="V15" s="112">
        <f>IF(Tabela13523678910[[#This Row],[2]]="DG",Tabela13523678910[[#This Row],[6]]+Tabela13523678910[[#This Row],[8]],0)</f>
        <v>0</v>
      </c>
    </row>
    <row r="16" spans="1:22" ht="20.100000000000001" customHeight="1">
      <c r="A16" s="22">
        <f t="shared" si="0"/>
        <v>8</v>
      </c>
      <c r="B16" s="98"/>
      <c r="C16" s="11"/>
      <c r="D16" s="11"/>
      <c r="E16" s="17"/>
      <c r="F16" s="17"/>
      <c r="G16" s="17"/>
      <c r="H16" s="17"/>
      <c r="I16" s="58"/>
      <c r="J16" s="132"/>
      <c r="K16" s="62">
        <f>IF(Tabela13523678910[[#This Row],[2]]="O",Tabela13523678910[[#This Row],[5]]+Tabela13523678910[[#This Row],[7]],0)</f>
        <v>0</v>
      </c>
      <c r="L16" s="63">
        <f>IF(Tabela13523678910[[#This Row],[2]]="O",Tabela13523678910[[#This Row],[6]]+Tabela13523678910[[#This Row],[8]],0)</f>
        <v>0</v>
      </c>
      <c r="M16" s="63">
        <f>IF(Tabela13523678910[[#This Row],[2]]="SSR",Tabela13523678910[[#This Row],[5]]+Tabela13523678910[[#This Row],[7]],0)</f>
        <v>0</v>
      </c>
      <c r="N16" s="63">
        <f>IF(Tabela13523678910[[#This Row],[2]]="SSR",Tabela13523678910[[#This Row],[6]]+Tabela13523678910[[#This Row],[8]],0)</f>
        <v>0</v>
      </c>
      <c r="O16" s="63">
        <f>IF(Tabela13523678910[[#This Row],[2]]="S",Tabela13523678910[[#This Row],[5]]+Tabela13523678910[[#This Row],[7]],0)</f>
        <v>0</v>
      </c>
      <c r="P16" s="63">
        <f>IF(Tabela13523678910[[#This Row],[2]]="S",Tabela13523678910[[#This Row],[6]]+Tabela13523678910[[#This Row],[8]],0)</f>
        <v>0</v>
      </c>
      <c r="Q16" s="63">
        <f>IF(Tabela13523678910[[#This Row],[2]]="M",Tabela13523678910[[#This Row],[5]]+Tabela13523678910[[#This Row],[7]],0)</f>
        <v>0</v>
      </c>
      <c r="R16" s="63">
        <f>IF(Tabela13523678910[[#This Row],[2]]="M",Tabela13523678910[[#This Row],[6]]+Tabela13523678910[[#This Row],[8]],0)</f>
        <v>0</v>
      </c>
      <c r="S16" s="63">
        <f>IF(Tabela13523678910[[#This Row],[2]]="Z",Tabela13523678910[[#This Row],[5]]+Tabela13523678910[[#This Row],[7]],0)</f>
        <v>0</v>
      </c>
      <c r="T16" s="64">
        <f>IF(Tabela13523678910[[#This Row],[2]]="Z",Tabela13523678910[[#This Row],[6]]+Tabela13523678910[[#This Row],[8]],0)</f>
        <v>0</v>
      </c>
      <c r="U16" s="80">
        <f>IF(Tabela13523678910[[#This Row],[2]]="DG",Tabela13523678910[[#This Row],[5]]+Tabela13523678910[[#This Row],[7]],0)</f>
        <v>0</v>
      </c>
      <c r="V16" s="112">
        <f>IF(Tabela13523678910[[#This Row],[2]]="DG",Tabela13523678910[[#This Row],[6]]+Tabela13523678910[[#This Row],[8]],0)</f>
        <v>0</v>
      </c>
    </row>
    <row r="17" spans="1:22" ht="20.100000000000001" customHeight="1">
      <c r="A17" s="22">
        <f t="shared" si="0"/>
        <v>9</v>
      </c>
      <c r="B17" s="98"/>
      <c r="C17" s="11"/>
      <c r="D17" s="11"/>
      <c r="E17" s="17"/>
      <c r="F17" s="17"/>
      <c r="G17" s="17"/>
      <c r="H17" s="17"/>
      <c r="I17" s="58"/>
      <c r="J17" s="132"/>
      <c r="K17" s="62">
        <f>IF(Tabela13523678910[[#This Row],[2]]="O",Tabela13523678910[[#This Row],[5]]+Tabela13523678910[[#This Row],[7]],0)</f>
        <v>0</v>
      </c>
      <c r="L17" s="63">
        <f>IF(Tabela13523678910[[#This Row],[2]]="O",Tabela13523678910[[#This Row],[6]]+Tabela13523678910[[#This Row],[8]],0)</f>
        <v>0</v>
      </c>
      <c r="M17" s="63">
        <f>IF(Tabela13523678910[[#This Row],[2]]="SSR",Tabela13523678910[[#This Row],[5]]+Tabela13523678910[[#This Row],[7]],0)</f>
        <v>0</v>
      </c>
      <c r="N17" s="63">
        <f>IF(Tabela13523678910[[#This Row],[2]]="SSR",Tabela13523678910[[#This Row],[6]]+Tabela13523678910[[#This Row],[8]],0)</f>
        <v>0</v>
      </c>
      <c r="O17" s="63">
        <f>IF(Tabela13523678910[[#This Row],[2]]="S",Tabela13523678910[[#This Row],[5]]+Tabela13523678910[[#This Row],[7]],0)</f>
        <v>0</v>
      </c>
      <c r="P17" s="63">
        <f>IF(Tabela13523678910[[#This Row],[2]]="S",Tabela13523678910[[#This Row],[6]]+Tabela13523678910[[#This Row],[8]],0)</f>
        <v>0</v>
      </c>
      <c r="Q17" s="63">
        <f>IF(Tabela13523678910[[#This Row],[2]]="M",Tabela13523678910[[#This Row],[5]]+Tabela13523678910[[#This Row],[7]],0)</f>
        <v>0</v>
      </c>
      <c r="R17" s="63">
        <f>IF(Tabela13523678910[[#This Row],[2]]="M",Tabela13523678910[[#This Row],[6]]+Tabela13523678910[[#This Row],[8]],0)</f>
        <v>0</v>
      </c>
      <c r="S17" s="63">
        <f>IF(Tabela13523678910[[#This Row],[2]]="Z",Tabela13523678910[[#This Row],[5]]+Tabela13523678910[[#This Row],[7]],0)</f>
        <v>0</v>
      </c>
      <c r="T17" s="64">
        <f>IF(Tabela13523678910[[#This Row],[2]]="Z",Tabela13523678910[[#This Row],[6]]+Tabela13523678910[[#This Row],[8]],0)</f>
        <v>0</v>
      </c>
      <c r="U17" s="80">
        <f>IF(Tabela13523678910[[#This Row],[2]]="DG",Tabela13523678910[[#This Row],[5]]+Tabela13523678910[[#This Row],[7]],0)</f>
        <v>0</v>
      </c>
      <c r="V17" s="112">
        <f>IF(Tabela13523678910[[#This Row],[2]]="DG",Tabela13523678910[[#This Row],[6]]+Tabela13523678910[[#This Row],[8]],0)</f>
        <v>0</v>
      </c>
    </row>
    <row r="18" spans="1:22" ht="20.100000000000001" customHeight="1">
      <c r="A18" s="22">
        <f t="shared" si="0"/>
        <v>10</v>
      </c>
      <c r="B18" s="98"/>
      <c r="C18" s="11"/>
      <c r="D18" s="11"/>
      <c r="E18" s="23"/>
      <c r="F18" s="23"/>
      <c r="G18" s="23"/>
      <c r="H18" s="23"/>
      <c r="I18" s="58"/>
      <c r="J18" s="132"/>
      <c r="K18" s="62">
        <f>IF(Tabela13523678910[[#This Row],[2]]="O",Tabela13523678910[[#This Row],[5]]+Tabela13523678910[[#This Row],[7]],0)</f>
        <v>0</v>
      </c>
      <c r="L18" s="63">
        <f>IF(Tabela13523678910[[#This Row],[2]]="O",Tabela13523678910[[#This Row],[6]]+Tabela13523678910[[#This Row],[8]],0)</f>
        <v>0</v>
      </c>
      <c r="M18" s="63">
        <f>IF(Tabela13523678910[[#This Row],[2]]="SSR",Tabela13523678910[[#This Row],[5]]+Tabela13523678910[[#This Row],[7]],0)</f>
        <v>0</v>
      </c>
      <c r="N18" s="63">
        <f>IF(Tabela13523678910[[#This Row],[2]]="SSR",Tabela13523678910[[#This Row],[6]]+Tabela13523678910[[#This Row],[8]],0)</f>
        <v>0</v>
      </c>
      <c r="O18" s="63">
        <f>IF(Tabela13523678910[[#This Row],[2]]="S",Tabela13523678910[[#This Row],[5]]+Tabela13523678910[[#This Row],[7]],0)</f>
        <v>0</v>
      </c>
      <c r="P18" s="63">
        <f>IF(Tabela13523678910[[#This Row],[2]]="S",Tabela13523678910[[#This Row],[6]]+Tabela13523678910[[#This Row],[8]],0)</f>
        <v>0</v>
      </c>
      <c r="Q18" s="63">
        <f>IF(Tabela13523678910[[#This Row],[2]]="M",Tabela13523678910[[#This Row],[5]]+Tabela13523678910[[#This Row],[7]],0)</f>
        <v>0</v>
      </c>
      <c r="R18" s="63">
        <f>IF(Tabela13523678910[[#This Row],[2]]="M",Tabela13523678910[[#This Row],[6]]+Tabela13523678910[[#This Row],[8]],0)</f>
        <v>0</v>
      </c>
      <c r="S18" s="63">
        <f>IF(Tabela13523678910[[#This Row],[2]]="Z",Tabela13523678910[[#This Row],[5]]+Tabela13523678910[[#This Row],[7]],0)</f>
        <v>0</v>
      </c>
      <c r="T18" s="64">
        <f>IF(Tabela13523678910[[#This Row],[2]]="Z",Tabela13523678910[[#This Row],[6]]+Tabela13523678910[[#This Row],[8]],0)</f>
        <v>0</v>
      </c>
      <c r="U18" s="80">
        <f>IF(Tabela13523678910[[#This Row],[2]]="DG",Tabela13523678910[[#This Row],[5]]+Tabela13523678910[[#This Row],[7]],0)</f>
        <v>0</v>
      </c>
      <c r="V18" s="112">
        <f>IF(Tabela13523678910[[#This Row],[2]]="DG",Tabela13523678910[[#This Row],[6]]+Tabela13523678910[[#This Row],[8]],0)</f>
        <v>0</v>
      </c>
    </row>
    <row r="19" spans="1:22" ht="20.100000000000001" customHeight="1">
      <c r="A19" s="22">
        <f t="shared" si="0"/>
        <v>11</v>
      </c>
      <c r="B19" s="98"/>
      <c r="C19" s="11"/>
      <c r="D19" s="11"/>
      <c r="E19" s="17"/>
      <c r="F19" s="17"/>
      <c r="G19" s="17"/>
      <c r="H19" s="17"/>
      <c r="I19" s="58"/>
      <c r="J19" s="132"/>
      <c r="K19" s="62">
        <f>IF(Tabela13523678910[[#This Row],[2]]="O",Tabela13523678910[[#This Row],[5]]+Tabela13523678910[[#This Row],[7]],0)</f>
        <v>0</v>
      </c>
      <c r="L19" s="63">
        <f>IF(Tabela13523678910[[#This Row],[2]]="O",Tabela13523678910[[#This Row],[6]]+Tabela13523678910[[#This Row],[8]],0)</f>
        <v>0</v>
      </c>
      <c r="M19" s="63">
        <f>IF(Tabela13523678910[[#This Row],[2]]="SSR",Tabela13523678910[[#This Row],[5]]+Tabela13523678910[[#This Row],[7]],0)</f>
        <v>0</v>
      </c>
      <c r="N19" s="63">
        <f>IF(Tabela13523678910[[#This Row],[2]]="SSR",Tabela13523678910[[#This Row],[6]]+Tabela13523678910[[#This Row],[8]],0)</f>
        <v>0</v>
      </c>
      <c r="O19" s="63">
        <f>IF(Tabela13523678910[[#This Row],[2]]="S",Tabela13523678910[[#This Row],[5]]+Tabela13523678910[[#This Row],[7]],0)</f>
        <v>0</v>
      </c>
      <c r="P19" s="63">
        <f>IF(Tabela13523678910[[#This Row],[2]]="S",Tabela13523678910[[#This Row],[6]]+Tabela13523678910[[#This Row],[8]],0)</f>
        <v>0</v>
      </c>
      <c r="Q19" s="63">
        <f>IF(Tabela13523678910[[#This Row],[2]]="M",Tabela13523678910[[#This Row],[5]]+Tabela13523678910[[#This Row],[7]],0)</f>
        <v>0</v>
      </c>
      <c r="R19" s="63">
        <f>IF(Tabela13523678910[[#This Row],[2]]="M",Tabela13523678910[[#This Row],[6]]+Tabela13523678910[[#This Row],[8]],0)</f>
        <v>0</v>
      </c>
      <c r="S19" s="63">
        <f>IF(Tabela13523678910[[#This Row],[2]]="Z",Tabela13523678910[[#This Row],[5]]+Tabela13523678910[[#This Row],[7]],0)</f>
        <v>0</v>
      </c>
      <c r="T19" s="64">
        <f>IF(Tabela13523678910[[#This Row],[2]]="Z",Tabela13523678910[[#This Row],[6]]+Tabela13523678910[[#This Row],[8]],0)</f>
        <v>0</v>
      </c>
      <c r="U19" s="80">
        <f>IF(Tabela13523678910[[#This Row],[2]]="DG",Tabela13523678910[[#This Row],[5]]+Tabela13523678910[[#This Row],[7]],0)</f>
        <v>0</v>
      </c>
      <c r="V19" s="112">
        <f>IF(Tabela13523678910[[#This Row],[2]]="DG",Tabela13523678910[[#This Row],[6]]+Tabela13523678910[[#This Row],[8]],0)</f>
        <v>0</v>
      </c>
    </row>
    <row r="20" spans="1:22" ht="20.100000000000001" customHeight="1">
      <c r="A20" s="22">
        <f t="shared" si="0"/>
        <v>12</v>
      </c>
      <c r="B20" s="98"/>
      <c r="C20" s="11"/>
      <c r="D20" s="73"/>
      <c r="E20" s="17"/>
      <c r="F20" s="17"/>
      <c r="G20" s="17"/>
      <c r="H20" s="17"/>
      <c r="I20" s="58"/>
      <c r="J20" s="132"/>
      <c r="K20" s="62">
        <f>IF(Tabela13523678910[[#This Row],[2]]="O",Tabela13523678910[[#This Row],[5]]+Tabela13523678910[[#This Row],[7]],0)</f>
        <v>0</v>
      </c>
      <c r="L20" s="63">
        <f>IF(Tabela13523678910[[#This Row],[2]]="O",Tabela13523678910[[#This Row],[6]]+Tabela13523678910[[#This Row],[8]],0)</f>
        <v>0</v>
      </c>
      <c r="M20" s="63">
        <f>IF(Tabela13523678910[[#This Row],[2]]="SSR",Tabela13523678910[[#This Row],[5]]+Tabela13523678910[[#This Row],[7]],0)</f>
        <v>0</v>
      </c>
      <c r="N20" s="63">
        <f>IF(Tabela13523678910[[#This Row],[2]]="SSR",Tabela13523678910[[#This Row],[6]]+Tabela13523678910[[#This Row],[8]],0)</f>
        <v>0</v>
      </c>
      <c r="O20" s="63">
        <f>IF(Tabela13523678910[[#This Row],[2]]="S",Tabela13523678910[[#This Row],[5]]+Tabela13523678910[[#This Row],[7]],0)</f>
        <v>0</v>
      </c>
      <c r="P20" s="63">
        <f>IF(Tabela13523678910[[#This Row],[2]]="S",Tabela13523678910[[#This Row],[6]]+Tabela13523678910[[#This Row],[8]],0)</f>
        <v>0</v>
      </c>
      <c r="Q20" s="63">
        <f>IF(Tabela13523678910[[#This Row],[2]]="M",Tabela13523678910[[#This Row],[5]]+Tabela13523678910[[#This Row],[7]],0)</f>
        <v>0</v>
      </c>
      <c r="R20" s="63">
        <f>IF(Tabela13523678910[[#This Row],[2]]="M",Tabela13523678910[[#This Row],[6]]+Tabela13523678910[[#This Row],[8]],0)</f>
        <v>0</v>
      </c>
      <c r="S20" s="63">
        <f>IF(Tabela13523678910[[#This Row],[2]]="Z",Tabela13523678910[[#This Row],[5]]+Tabela13523678910[[#This Row],[7]],0)</f>
        <v>0</v>
      </c>
      <c r="T20" s="64">
        <f>IF(Tabela13523678910[[#This Row],[2]]="Z",Tabela13523678910[[#This Row],[6]]+Tabela13523678910[[#This Row],[8]],0)</f>
        <v>0</v>
      </c>
      <c r="U20" s="80">
        <f>IF(Tabela13523678910[[#This Row],[2]]="DG",Tabela13523678910[[#This Row],[5]]+Tabela13523678910[[#This Row],[7]],0)</f>
        <v>0</v>
      </c>
      <c r="V20" s="112">
        <f>IF(Tabela13523678910[[#This Row],[2]]="DG",Tabela13523678910[[#This Row],[6]]+Tabela13523678910[[#This Row],[8]],0)</f>
        <v>0</v>
      </c>
    </row>
    <row r="21" spans="1:22" ht="20.100000000000001" customHeight="1">
      <c r="A21" s="22">
        <f t="shared" si="0"/>
        <v>13</v>
      </c>
      <c r="B21" s="98"/>
      <c r="C21" s="11"/>
      <c r="D21" s="11"/>
      <c r="E21" s="17"/>
      <c r="F21" s="17"/>
      <c r="G21" s="17"/>
      <c r="H21" s="17"/>
      <c r="I21" s="58"/>
      <c r="J21" s="132"/>
      <c r="K21" s="62">
        <f>IF(Tabela13523678910[[#This Row],[2]]="O",Tabela13523678910[[#This Row],[5]]+Tabela13523678910[[#This Row],[7]],0)</f>
        <v>0</v>
      </c>
      <c r="L21" s="63">
        <f>IF(Tabela13523678910[[#This Row],[2]]="O",Tabela13523678910[[#This Row],[6]]+Tabela13523678910[[#This Row],[8]],0)</f>
        <v>0</v>
      </c>
      <c r="M21" s="63">
        <f>IF(Tabela13523678910[[#This Row],[2]]="SSR",Tabela13523678910[[#This Row],[5]]+Tabela13523678910[[#This Row],[7]],0)</f>
        <v>0</v>
      </c>
      <c r="N21" s="63">
        <f>IF(Tabela13523678910[[#This Row],[2]]="SSR",Tabela13523678910[[#This Row],[6]]+Tabela13523678910[[#This Row],[8]],0)</f>
        <v>0</v>
      </c>
      <c r="O21" s="63">
        <f>IF(Tabela13523678910[[#This Row],[2]]="S",Tabela13523678910[[#This Row],[5]]+Tabela13523678910[[#This Row],[7]],0)</f>
        <v>0</v>
      </c>
      <c r="P21" s="63">
        <f>IF(Tabela13523678910[[#This Row],[2]]="S",Tabela13523678910[[#This Row],[6]]+Tabela13523678910[[#This Row],[8]],0)</f>
        <v>0</v>
      </c>
      <c r="Q21" s="63">
        <f>IF(Tabela13523678910[[#This Row],[2]]="M",Tabela13523678910[[#This Row],[5]]+Tabela13523678910[[#This Row],[7]],0)</f>
        <v>0</v>
      </c>
      <c r="R21" s="63">
        <f>IF(Tabela13523678910[[#This Row],[2]]="M",Tabela13523678910[[#This Row],[6]]+Tabela13523678910[[#This Row],[8]],0)</f>
        <v>0</v>
      </c>
      <c r="S21" s="63">
        <f>IF(Tabela13523678910[[#This Row],[2]]="Z",Tabela13523678910[[#This Row],[5]]+Tabela13523678910[[#This Row],[7]],0)</f>
        <v>0</v>
      </c>
      <c r="T21" s="64">
        <f>IF(Tabela13523678910[[#This Row],[2]]="Z",Tabela13523678910[[#This Row],[6]]+Tabela13523678910[[#This Row],[8]],0)</f>
        <v>0</v>
      </c>
      <c r="U21" s="80">
        <f>IF(Tabela13523678910[[#This Row],[2]]="DG",Tabela13523678910[[#This Row],[5]]+Tabela13523678910[[#This Row],[7]],0)</f>
        <v>0</v>
      </c>
      <c r="V21" s="112">
        <f>IF(Tabela13523678910[[#This Row],[2]]="DG",Tabela13523678910[[#This Row],[6]]+Tabela13523678910[[#This Row],[8]],0)</f>
        <v>0</v>
      </c>
    </row>
    <row r="22" spans="1:22" ht="20.100000000000001" customHeight="1">
      <c r="A22" s="22">
        <f t="shared" si="0"/>
        <v>14</v>
      </c>
      <c r="B22" s="98"/>
      <c r="C22" s="11"/>
      <c r="D22" s="11"/>
      <c r="E22" s="17"/>
      <c r="F22" s="17"/>
      <c r="G22" s="17"/>
      <c r="H22" s="17"/>
      <c r="I22" s="58"/>
      <c r="J22" s="132"/>
      <c r="K22" s="62">
        <f>IF(Tabela13523678910[[#This Row],[2]]="O",Tabela13523678910[[#This Row],[5]]+Tabela13523678910[[#This Row],[7]],0)</f>
        <v>0</v>
      </c>
      <c r="L22" s="63">
        <f>IF(Tabela13523678910[[#This Row],[2]]="O",Tabela13523678910[[#This Row],[6]]+Tabela13523678910[[#This Row],[8]],0)</f>
        <v>0</v>
      </c>
      <c r="M22" s="63">
        <f>IF(Tabela13523678910[[#This Row],[2]]="SSR",Tabela13523678910[[#This Row],[5]]+Tabela13523678910[[#This Row],[7]],0)</f>
        <v>0</v>
      </c>
      <c r="N22" s="63">
        <f>IF(Tabela13523678910[[#This Row],[2]]="SSR",Tabela13523678910[[#This Row],[6]]+Tabela13523678910[[#This Row],[8]],0)</f>
        <v>0</v>
      </c>
      <c r="O22" s="63">
        <f>IF(Tabela13523678910[[#This Row],[2]]="S",Tabela13523678910[[#This Row],[5]]+Tabela13523678910[[#This Row],[7]],0)</f>
        <v>0</v>
      </c>
      <c r="P22" s="63">
        <f>IF(Tabela13523678910[[#This Row],[2]]="S",Tabela13523678910[[#This Row],[6]]+Tabela13523678910[[#This Row],[8]],0)</f>
        <v>0</v>
      </c>
      <c r="Q22" s="63">
        <f>IF(Tabela13523678910[[#This Row],[2]]="M",Tabela13523678910[[#This Row],[5]]+Tabela13523678910[[#This Row],[7]],0)</f>
        <v>0</v>
      </c>
      <c r="R22" s="63">
        <f>IF(Tabela13523678910[[#This Row],[2]]="M",Tabela13523678910[[#This Row],[6]]+Tabela13523678910[[#This Row],[8]],0)</f>
        <v>0</v>
      </c>
      <c r="S22" s="63">
        <f>IF(Tabela13523678910[[#This Row],[2]]="Z",Tabela13523678910[[#This Row],[5]]+Tabela13523678910[[#This Row],[7]],0)</f>
        <v>0</v>
      </c>
      <c r="T22" s="64">
        <f>IF(Tabela13523678910[[#This Row],[2]]="Z",Tabela13523678910[[#This Row],[6]]+Tabela13523678910[[#This Row],[8]],0)</f>
        <v>0</v>
      </c>
      <c r="U22" s="80">
        <f>IF(Tabela13523678910[[#This Row],[2]]="DG",Tabela13523678910[[#This Row],[5]]+Tabela13523678910[[#This Row],[7]],0)</f>
        <v>0</v>
      </c>
      <c r="V22" s="112">
        <f>IF(Tabela13523678910[[#This Row],[2]]="DG",Tabela13523678910[[#This Row],[6]]+Tabela13523678910[[#This Row],[8]],0)</f>
        <v>0</v>
      </c>
    </row>
    <row r="23" spans="1:22" ht="20.100000000000001" customHeight="1">
      <c r="A23" s="22">
        <f t="shared" si="0"/>
        <v>15</v>
      </c>
      <c r="B23" s="98"/>
      <c r="C23" s="11"/>
      <c r="D23" s="11"/>
      <c r="E23" s="17"/>
      <c r="F23" s="17"/>
      <c r="G23" s="17"/>
      <c r="H23" s="17"/>
      <c r="I23" s="58"/>
      <c r="J23" s="132"/>
      <c r="K23" s="62">
        <f>IF(Tabela13523678910[[#This Row],[2]]="O",Tabela13523678910[[#This Row],[5]]+Tabela13523678910[[#This Row],[7]],0)</f>
        <v>0</v>
      </c>
      <c r="L23" s="63">
        <f>IF(Tabela13523678910[[#This Row],[2]]="O",Tabela13523678910[[#This Row],[6]]+Tabela13523678910[[#This Row],[8]],0)</f>
        <v>0</v>
      </c>
      <c r="M23" s="63">
        <f>IF(Tabela13523678910[[#This Row],[2]]="SSR",Tabela13523678910[[#This Row],[5]]+Tabela13523678910[[#This Row],[7]],0)</f>
        <v>0</v>
      </c>
      <c r="N23" s="63">
        <f>IF(Tabela13523678910[[#This Row],[2]]="SSR",Tabela13523678910[[#This Row],[6]]+Tabela13523678910[[#This Row],[8]],0)</f>
        <v>0</v>
      </c>
      <c r="O23" s="63">
        <f>IF(Tabela13523678910[[#This Row],[2]]="S",Tabela13523678910[[#This Row],[5]]+Tabela13523678910[[#This Row],[7]],0)</f>
        <v>0</v>
      </c>
      <c r="P23" s="63">
        <f>IF(Tabela13523678910[[#This Row],[2]]="S",Tabela13523678910[[#This Row],[6]]+Tabela13523678910[[#This Row],[8]],0)</f>
        <v>0</v>
      </c>
      <c r="Q23" s="63">
        <f>IF(Tabela13523678910[[#This Row],[2]]="M",Tabela13523678910[[#This Row],[5]]+Tabela13523678910[[#This Row],[7]],0)</f>
        <v>0</v>
      </c>
      <c r="R23" s="63">
        <f>IF(Tabela13523678910[[#This Row],[2]]="M",Tabela13523678910[[#This Row],[6]]+Tabela13523678910[[#This Row],[8]],0)</f>
        <v>0</v>
      </c>
      <c r="S23" s="63">
        <f>IF(Tabela13523678910[[#This Row],[2]]="Z",Tabela13523678910[[#This Row],[5]]+Tabela13523678910[[#This Row],[7]],0)</f>
        <v>0</v>
      </c>
      <c r="T23" s="64">
        <f>IF(Tabela13523678910[[#This Row],[2]]="Z",Tabela13523678910[[#This Row],[6]]+Tabela13523678910[[#This Row],[8]],0)</f>
        <v>0</v>
      </c>
      <c r="U23" s="80">
        <f>IF(Tabela13523678910[[#This Row],[2]]="DG",Tabela13523678910[[#This Row],[5]]+Tabela13523678910[[#This Row],[7]],0)</f>
        <v>0</v>
      </c>
      <c r="V23" s="112">
        <f>IF(Tabela13523678910[[#This Row],[2]]="DG",Tabela13523678910[[#This Row],[6]]+Tabela13523678910[[#This Row],[8]],0)</f>
        <v>0</v>
      </c>
    </row>
    <row r="24" spans="1:22" ht="20.100000000000001" customHeight="1">
      <c r="A24" s="22">
        <f t="shared" si="0"/>
        <v>16</v>
      </c>
      <c r="B24" s="98"/>
      <c r="C24" s="11"/>
      <c r="D24" s="11"/>
      <c r="E24" s="17"/>
      <c r="F24" s="17"/>
      <c r="G24" s="17"/>
      <c r="H24" s="17"/>
      <c r="I24" s="58"/>
      <c r="J24" s="132"/>
      <c r="K24" s="62">
        <f>IF(Tabela13523678910[[#This Row],[2]]="O",Tabela13523678910[[#This Row],[5]]+Tabela13523678910[[#This Row],[7]],0)</f>
        <v>0</v>
      </c>
      <c r="L24" s="63">
        <f>IF(Tabela13523678910[[#This Row],[2]]="O",Tabela13523678910[[#This Row],[6]]+Tabela13523678910[[#This Row],[8]],0)</f>
        <v>0</v>
      </c>
      <c r="M24" s="63">
        <f>IF(Tabela13523678910[[#This Row],[2]]="SSR",Tabela13523678910[[#This Row],[5]]+Tabela13523678910[[#This Row],[7]],0)</f>
        <v>0</v>
      </c>
      <c r="N24" s="63">
        <f>IF(Tabela13523678910[[#This Row],[2]]="SSR",Tabela13523678910[[#This Row],[6]]+Tabela13523678910[[#This Row],[8]],0)</f>
        <v>0</v>
      </c>
      <c r="O24" s="63">
        <f>IF(Tabela13523678910[[#This Row],[2]]="S",Tabela13523678910[[#This Row],[5]]+Tabela13523678910[[#This Row],[7]],0)</f>
        <v>0</v>
      </c>
      <c r="P24" s="63">
        <f>IF(Tabela13523678910[[#This Row],[2]]="S",Tabela13523678910[[#This Row],[6]]+Tabela13523678910[[#This Row],[8]],0)</f>
        <v>0</v>
      </c>
      <c r="Q24" s="63">
        <f>IF(Tabela13523678910[[#This Row],[2]]="M",Tabela13523678910[[#This Row],[5]]+Tabela13523678910[[#This Row],[7]],0)</f>
        <v>0</v>
      </c>
      <c r="R24" s="63">
        <f>IF(Tabela13523678910[[#This Row],[2]]="M",Tabela13523678910[[#This Row],[6]]+Tabela13523678910[[#This Row],[8]],0)</f>
        <v>0</v>
      </c>
      <c r="S24" s="63">
        <f>IF(Tabela13523678910[[#This Row],[2]]="Z",Tabela13523678910[[#This Row],[5]]+Tabela13523678910[[#This Row],[7]],0)</f>
        <v>0</v>
      </c>
      <c r="T24" s="64">
        <f>IF(Tabela13523678910[[#This Row],[2]]="Z",Tabela13523678910[[#This Row],[6]]+Tabela13523678910[[#This Row],[8]],0)</f>
        <v>0</v>
      </c>
      <c r="U24" s="80">
        <f>IF(Tabela13523678910[[#This Row],[2]]="DG",Tabela13523678910[[#This Row],[5]]+Tabela13523678910[[#This Row],[7]],0)</f>
        <v>0</v>
      </c>
      <c r="V24" s="112">
        <f>IF(Tabela13523678910[[#This Row],[2]]="DG",Tabela13523678910[[#This Row],[6]]+Tabela13523678910[[#This Row],[8]],0)</f>
        <v>0</v>
      </c>
    </row>
    <row r="25" spans="1:22" ht="20.100000000000001" customHeight="1">
      <c r="A25" s="22">
        <f t="shared" si="0"/>
        <v>17</v>
      </c>
      <c r="B25" s="98"/>
      <c r="C25" s="11"/>
      <c r="D25" s="11"/>
      <c r="E25" s="23"/>
      <c r="F25" s="23"/>
      <c r="G25" s="23"/>
      <c r="H25" s="23"/>
      <c r="I25" s="58"/>
      <c r="J25" s="132"/>
      <c r="K25" s="62">
        <f>IF(Tabela13523678910[[#This Row],[2]]="O",Tabela13523678910[[#This Row],[5]]+Tabela13523678910[[#This Row],[7]],0)</f>
        <v>0</v>
      </c>
      <c r="L25" s="63">
        <f>IF(Tabela13523678910[[#This Row],[2]]="O",Tabela13523678910[[#This Row],[6]]+Tabela13523678910[[#This Row],[8]],0)</f>
        <v>0</v>
      </c>
      <c r="M25" s="63">
        <f>IF(Tabela13523678910[[#This Row],[2]]="SSR",Tabela13523678910[[#This Row],[5]]+Tabela13523678910[[#This Row],[7]],0)</f>
        <v>0</v>
      </c>
      <c r="N25" s="63">
        <f>IF(Tabela13523678910[[#This Row],[2]]="SSR",Tabela13523678910[[#This Row],[6]]+Tabela13523678910[[#This Row],[8]],0)</f>
        <v>0</v>
      </c>
      <c r="O25" s="63">
        <f>IF(Tabela13523678910[[#This Row],[2]]="S",Tabela13523678910[[#This Row],[5]]+Tabela13523678910[[#This Row],[7]],0)</f>
        <v>0</v>
      </c>
      <c r="P25" s="63">
        <f>IF(Tabela13523678910[[#This Row],[2]]="S",Tabela13523678910[[#This Row],[6]]+Tabela13523678910[[#This Row],[8]],0)</f>
        <v>0</v>
      </c>
      <c r="Q25" s="63">
        <f>IF(Tabela13523678910[[#This Row],[2]]="M",Tabela13523678910[[#This Row],[5]]+Tabela13523678910[[#This Row],[7]],0)</f>
        <v>0</v>
      </c>
      <c r="R25" s="63">
        <f>IF(Tabela13523678910[[#This Row],[2]]="M",Tabela13523678910[[#This Row],[6]]+Tabela13523678910[[#This Row],[8]],0)</f>
        <v>0</v>
      </c>
      <c r="S25" s="63">
        <f>IF(Tabela13523678910[[#This Row],[2]]="Z",Tabela13523678910[[#This Row],[5]]+Tabela13523678910[[#This Row],[7]],0)</f>
        <v>0</v>
      </c>
      <c r="T25" s="64">
        <f>IF(Tabela13523678910[[#This Row],[2]]="Z",Tabela13523678910[[#This Row],[6]]+Tabela13523678910[[#This Row],[8]],0)</f>
        <v>0</v>
      </c>
      <c r="U25" s="80">
        <f>IF(Tabela13523678910[[#This Row],[2]]="DG",Tabela13523678910[[#This Row],[5]]+Tabela13523678910[[#This Row],[7]],0)</f>
        <v>0</v>
      </c>
      <c r="V25" s="112">
        <f>IF(Tabela13523678910[[#This Row],[2]]="DG",Tabela13523678910[[#This Row],[6]]+Tabela13523678910[[#This Row],[8]],0)</f>
        <v>0</v>
      </c>
    </row>
    <row r="26" spans="1:22" ht="20.100000000000001" customHeight="1">
      <c r="A26" s="22">
        <f t="shared" si="0"/>
        <v>18</v>
      </c>
      <c r="B26" s="98"/>
      <c r="C26" s="11"/>
      <c r="D26" s="11"/>
      <c r="E26" s="17"/>
      <c r="F26" s="17"/>
      <c r="G26" s="17"/>
      <c r="H26" s="17"/>
      <c r="I26" s="58"/>
      <c r="J26" s="132"/>
      <c r="K26" s="62">
        <f>IF(Tabela13523678910[[#This Row],[2]]="O",Tabela13523678910[[#This Row],[5]]+Tabela13523678910[[#This Row],[7]],0)</f>
        <v>0</v>
      </c>
      <c r="L26" s="63">
        <f>IF(Tabela13523678910[[#This Row],[2]]="O",Tabela13523678910[[#This Row],[6]]+Tabela13523678910[[#This Row],[8]],0)</f>
        <v>0</v>
      </c>
      <c r="M26" s="63">
        <f>IF(Tabela13523678910[[#This Row],[2]]="SSR",Tabela13523678910[[#This Row],[5]]+Tabela13523678910[[#This Row],[7]],0)</f>
        <v>0</v>
      </c>
      <c r="N26" s="63">
        <f>IF(Tabela13523678910[[#This Row],[2]]="SSR",Tabela13523678910[[#This Row],[6]]+Tabela13523678910[[#This Row],[8]],0)</f>
        <v>0</v>
      </c>
      <c r="O26" s="63">
        <f>IF(Tabela13523678910[[#This Row],[2]]="S",Tabela13523678910[[#This Row],[5]]+Tabela13523678910[[#This Row],[7]],0)</f>
        <v>0</v>
      </c>
      <c r="P26" s="63">
        <f>IF(Tabela13523678910[[#This Row],[2]]="S",Tabela13523678910[[#This Row],[6]]+Tabela13523678910[[#This Row],[8]],0)</f>
        <v>0</v>
      </c>
      <c r="Q26" s="63">
        <f>IF(Tabela13523678910[[#This Row],[2]]="M",Tabela13523678910[[#This Row],[5]]+Tabela13523678910[[#This Row],[7]],0)</f>
        <v>0</v>
      </c>
      <c r="R26" s="63">
        <f>IF(Tabela13523678910[[#This Row],[2]]="M",Tabela13523678910[[#This Row],[6]]+Tabela13523678910[[#This Row],[8]],0)</f>
        <v>0</v>
      </c>
      <c r="S26" s="63">
        <f>IF(Tabela13523678910[[#This Row],[2]]="Z",Tabela13523678910[[#This Row],[5]]+Tabela13523678910[[#This Row],[7]],0)</f>
        <v>0</v>
      </c>
      <c r="T26" s="64">
        <f>IF(Tabela13523678910[[#This Row],[2]]="Z",Tabela13523678910[[#This Row],[6]]+Tabela13523678910[[#This Row],[8]],0)</f>
        <v>0</v>
      </c>
      <c r="U26" s="80">
        <f>IF(Tabela13523678910[[#This Row],[2]]="DG",Tabela13523678910[[#This Row],[5]]+Tabela13523678910[[#This Row],[7]],0)</f>
        <v>0</v>
      </c>
      <c r="V26" s="112">
        <f>IF(Tabela13523678910[[#This Row],[2]]="DG",Tabela13523678910[[#This Row],[6]]+Tabela13523678910[[#This Row],[8]],0)</f>
        <v>0</v>
      </c>
    </row>
    <row r="27" spans="1:22" ht="20.100000000000001" customHeight="1">
      <c r="A27" s="22">
        <f t="shared" si="0"/>
        <v>19</v>
      </c>
      <c r="B27" s="98"/>
      <c r="C27" s="11"/>
      <c r="D27" s="11"/>
      <c r="E27" s="17"/>
      <c r="F27" s="17"/>
      <c r="G27" s="17"/>
      <c r="H27" s="17"/>
      <c r="I27" s="58"/>
      <c r="J27" s="132"/>
      <c r="K27" s="62">
        <f>IF(Tabela13523678910[[#This Row],[2]]="O",Tabela13523678910[[#This Row],[5]]+Tabela13523678910[[#This Row],[7]],0)</f>
        <v>0</v>
      </c>
      <c r="L27" s="63">
        <f>IF(Tabela13523678910[[#This Row],[2]]="O",Tabela13523678910[[#This Row],[6]]+Tabela13523678910[[#This Row],[8]],0)</f>
        <v>0</v>
      </c>
      <c r="M27" s="63">
        <f>IF(Tabela13523678910[[#This Row],[2]]="SSR",Tabela13523678910[[#This Row],[5]]+Tabela13523678910[[#This Row],[7]],0)</f>
        <v>0</v>
      </c>
      <c r="N27" s="63">
        <f>IF(Tabela13523678910[[#This Row],[2]]="SSR",Tabela13523678910[[#This Row],[6]]+Tabela13523678910[[#This Row],[8]],0)</f>
        <v>0</v>
      </c>
      <c r="O27" s="63">
        <f>IF(Tabela13523678910[[#This Row],[2]]="S",Tabela13523678910[[#This Row],[5]]+Tabela13523678910[[#This Row],[7]],0)</f>
        <v>0</v>
      </c>
      <c r="P27" s="63">
        <f>IF(Tabela13523678910[[#This Row],[2]]="S",Tabela13523678910[[#This Row],[6]]+Tabela13523678910[[#This Row],[8]],0)</f>
        <v>0</v>
      </c>
      <c r="Q27" s="63">
        <f>IF(Tabela13523678910[[#This Row],[2]]="M",Tabela13523678910[[#This Row],[5]]+Tabela13523678910[[#This Row],[7]],0)</f>
        <v>0</v>
      </c>
      <c r="R27" s="63">
        <f>IF(Tabela13523678910[[#This Row],[2]]="M",Tabela13523678910[[#This Row],[6]]+Tabela13523678910[[#This Row],[8]],0)</f>
        <v>0</v>
      </c>
      <c r="S27" s="63">
        <f>IF(Tabela13523678910[[#This Row],[2]]="Z",Tabela13523678910[[#This Row],[5]]+Tabela13523678910[[#This Row],[7]],0)</f>
        <v>0</v>
      </c>
      <c r="T27" s="64">
        <f>IF(Tabela13523678910[[#This Row],[2]]="Z",Tabela13523678910[[#This Row],[6]]+Tabela13523678910[[#This Row],[8]],0)</f>
        <v>0</v>
      </c>
      <c r="U27" s="80">
        <f>IF(Tabela13523678910[[#This Row],[2]]="DG",Tabela13523678910[[#This Row],[5]]+Tabela13523678910[[#This Row],[7]],0)</f>
        <v>0</v>
      </c>
      <c r="V27" s="112">
        <f>IF(Tabela13523678910[[#This Row],[2]]="DG",Tabela13523678910[[#This Row],[6]]+Tabela13523678910[[#This Row],[8]],0)</f>
        <v>0</v>
      </c>
    </row>
    <row r="28" spans="1:22" ht="20.100000000000001" customHeight="1">
      <c r="A28" s="22">
        <f t="shared" si="0"/>
        <v>20</v>
      </c>
      <c r="B28" s="98"/>
      <c r="C28" s="11"/>
      <c r="D28" s="11"/>
      <c r="E28" s="17"/>
      <c r="F28" s="17"/>
      <c r="G28" s="17"/>
      <c r="H28" s="17"/>
      <c r="I28" s="58"/>
      <c r="J28" s="132"/>
      <c r="K28" s="62">
        <f>IF(Tabela13523678910[[#This Row],[2]]="O",Tabela13523678910[[#This Row],[5]]+Tabela13523678910[[#This Row],[7]],0)</f>
        <v>0</v>
      </c>
      <c r="L28" s="63">
        <f>IF(Tabela13523678910[[#This Row],[2]]="O",Tabela13523678910[[#This Row],[6]]+Tabela13523678910[[#This Row],[8]],0)</f>
        <v>0</v>
      </c>
      <c r="M28" s="63">
        <f>IF(Tabela13523678910[[#This Row],[2]]="SSR",Tabela13523678910[[#This Row],[5]]+Tabela13523678910[[#This Row],[7]],0)</f>
        <v>0</v>
      </c>
      <c r="N28" s="63">
        <f>IF(Tabela13523678910[[#This Row],[2]]="SSR",Tabela13523678910[[#This Row],[6]]+Tabela13523678910[[#This Row],[8]],0)</f>
        <v>0</v>
      </c>
      <c r="O28" s="63">
        <f>IF(Tabela13523678910[[#This Row],[2]]="S",Tabela13523678910[[#This Row],[5]]+Tabela13523678910[[#This Row],[7]],0)</f>
        <v>0</v>
      </c>
      <c r="P28" s="63">
        <f>IF(Tabela13523678910[[#This Row],[2]]="S",Tabela13523678910[[#This Row],[6]]+Tabela13523678910[[#This Row],[8]],0)</f>
        <v>0</v>
      </c>
      <c r="Q28" s="63">
        <f>IF(Tabela13523678910[[#This Row],[2]]="M",Tabela13523678910[[#This Row],[5]]+Tabela13523678910[[#This Row],[7]],0)</f>
        <v>0</v>
      </c>
      <c r="R28" s="63">
        <f>IF(Tabela13523678910[[#This Row],[2]]="M",Tabela13523678910[[#This Row],[6]]+Tabela13523678910[[#This Row],[8]],0)</f>
        <v>0</v>
      </c>
      <c r="S28" s="63">
        <f>IF(Tabela13523678910[[#This Row],[2]]="Z",Tabela13523678910[[#This Row],[5]]+Tabela13523678910[[#This Row],[7]],0)</f>
        <v>0</v>
      </c>
      <c r="T28" s="64">
        <f>IF(Tabela13523678910[[#This Row],[2]]="Z",Tabela13523678910[[#This Row],[6]]+Tabela13523678910[[#This Row],[8]],0)</f>
        <v>0</v>
      </c>
      <c r="U28" s="80">
        <f>IF(Tabela13523678910[[#This Row],[2]]="DG",Tabela13523678910[[#This Row],[5]]+Tabela13523678910[[#This Row],[7]],0)</f>
        <v>0</v>
      </c>
      <c r="V28" s="112">
        <f>IF(Tabela13523678910[[#This Row],[2]]="DG",Tabela13523678910[[#This Row],[6]]+Tabela13523678910[[#This Row],[8]],0)</f>
        <v>0</v>
      </c>
    </row>
    <row r="29" spans="1:22" ht="20.100000000000001" customHeight="1">
      <c r="A29" s="22">
        <f t="shared" si="0"/>
        <v>21</v>
      </c>
      <c r="B29" s="98"/>
      <c r="C29" s="11"/>
      <c r="D29" s="11"/>
      <c r="E29" s="17"/>
      <c r="F29" s="17"/>
      <c r="G29" s="17"/>
      <c r="H29" s="17"/>
      <c r="I29" s="58"/>
      <c r="J29" s="132"/>
      <c r="K29" s="62">
        <f>IF(Tabela13523678910[[#This Row],[2]]="O",Tabela13523678910[[#This Row],[5]]+Tabela13523678910[[#This Row],[7]],0)</f>
        <v>0</v>
      </c>
      <c r="L29" s="63">
        <f>IF(Tabela13523678910[[#This Row],[2]]="O",Tabela13523678910[[#This Row],[6]]+Tabela13523678910[[#This Row],[8]],0)</f>
        <v>0</v>
      </c>
      <c r="M29" s="63">
        <f>IF(Tabela13523678910[[#This Row],[2]]="SSR",Tabela13523678910[[#This Row],[5]]+Tabela13523678910[[#This Row],[7]],0)</f>
        <v>0</v>
      </c>
      <c r="N29" s="63">
        <f>IF(Tabela13523678910[[#This Row],[2]]="SSR",Tabela13523678910[[#This Row],[6]]+Tabela13523678910[[#This Row],[8]],0)</f>
        <v>0</v>
      </c>
      <c r="O29" s="63">
        <f>IF(Tabela13523678910[[#This Row],[2]]="S",Tabela13523678910[[#This Row],[5]]+Tabela13523678910[[#This Row],[7]],0)</f>
        <v>0</v>
      </c>
      <c r="P29" s="63">
        <f>IF(Tabela13523678910[[#This Row],[2]]="S",Tabela13523678910[[#This Row],[6]]+Tabela13523678910[[#This Row],[8]],0)</f>
        <v>0</v>
      </c>
      <c r="Q29" s="63">
        <f>IF(Tabela13523678910[[#This Row],[2]]="M",Tabela13523678910[[#This Row],[5]]+Tabela13523678910[[#This Row],[7]],0)</f>
        <v>0</v>
      </c>
      <c r="R29" s="63">
        <f>IF(Tabela13523678910[[#This Row],[2]]="M",Tabela13523678910[[#This Row],[6]]+Tabela13523678910[[#This Row],[8]],0)</f>
        <v>0</v>
      </c>
      <c r="S29" s="63">
        <f>IF(Tabela13523678910[[#This Row],[2]]="Z",Tabela13523678910[[#This Row],[5]]+Tabela13523678910[[#This Row],[7]],0)</f>
        <v>0</v>
      </c>
      <c r="T29" s="64">
        <f>IF(Tabela13523678910[[#This Row],[2]]="Z",Tabela13523678910[[#This Row],[6]]+Tabela13523678910[[#This Row],[8]],0)</f>
        <v>0</v>
      </c>
      <c r="U29" s="80">
        <f>IF(Tabela13523678910[[#This Row],[2]]="DG",Tabela13523678910[[#This Row],[5]]+Tabela13523678910[[#This Row],[7]],0)</f>
        <v>0</v>
      </c>
      <c r="V29" s="112">
        <f>IF(Tabela13523678910[[#This Row],[2]]="DG",Tabela13523678910[[#This Row],[6]]+Tabela13523678910[[#This Row],[8]],0)</f>
        <v>0</v>
      </c>
    </row>
    <row r="30" spans="1:22" ht="20.100000000000001" customHeight="1">
      <c r="A30" s="22">
        <f t="shared" si="0"/>
        <v>22</v>
      </c>
      <c r="B30" s="98"/>
      <c r="C30" s="11"/>
      <c r="D30" s="11"/>
      <c r="E30" s="17"/>
      <c r="F30" s="17"/>
      <c r="G30" s="17"/>
      <c r="H30" s="17"/>
      <c r="I30" s="58"/>
      <c r="J30" s="132"/>
      <c r="K30" s="62">
        <f>IF(Tabela13523678910[[#This Row],[2]]="O",Tabela13523678910[[#This Row],[5]]+Tabela13523678910[[#This Row],[7]],0)</f>
        <v>0</v>
      </c>
      <c r="L30" s="63">
        <f>IF(Tabela13523678910[[#This Row],[2]]="O",Tabela13523678910[[#This Row],[6]]+Tabela13523678910[[#This Row],[8]],0)</f>
        <v>0</v>
      </c>
      <c r="M30" s="63">
        <f>IF(Tabela13523678910[[#This Row],[2]]="SSR",Tabela13523678910[[#This Row],[5]]+Tabela13523678910[[#This Row],[7]],0)</f>
        <v>0</v>
      </c>
      <c r="N30" s="63">
        <f>IF(Tabela13523678910[[#This Row],[2]]="SSR",Tabela13523678910[[#This Row],[6]]+Tabela13523678910[[#This Row],[8]],0)</f>
        <v>0</v>
      </c>
      <c r="O30" s="63">
        <f>IF(Tabela13523678910[[#This Row],[2]]="S",Tabela13523678910[[#This Row],[5]]+Tabela13523678910[[#This Row],[7]],0)</f>
        <v>0</v>
      </c>
      <c r="P30" s="63">
        <f>IF(Tabela13523678910[[#This Row],[2]]="S",Tabela13523678910[[#This Row],[6]]+Tabela13523678910[[#This Row],[8]],0)</f>
        <v>0</v>
      </c>
      <c r="Q30" s="63">
        <f>IF(Tabela13523678910[[#This Row],[2]]="M",Tabela13523678910[[#This Row],[5]]+Tabela13523678910[[#This Row],[7]],0)</f>
        <v>0</v>
      </c>
      <c r="R30" s="63">
        <f>IF(Tabela13523678910[[#This Row],[2]]="M",Tabela13523678910[[#This Row],[6]]+Tabela13523678910[[#This Row],[8]],0)</f>
        <v>0</v>
      </c>
      <c r="S30" s="63">
        <f>IF(Tabela13523678910[[#This Row],[2]]="Z",Tabela13523678910[[#This Row],[5]]+Tabela13523678910[[#This Row],[7]],0)</f>
        <v>0</v>
      </c>
      <c r="T30" s="64">
        <f>IF(Tabela13523678910[[#This Row],[2]]="Z",Tabela13523678910[[#This Row],[6]]+Tabela13523678910[[#This Row],[8]],0)</f>
        <v>0</v>
      </c>
      <c r="U30" s="80">
        <f>IF(Tabela13523678910[[#This Row],[2]]="DG",Tabela13523678910[[#This Row],[5]]+Tabela13523678910[[#This Row],[7]],0)</f>
        <v>0</v>
      </c>
      <c r="V30" s="112">
        <f>IF(Tabela13523678910[[#This Row],[2]]="DG",Tabela13523678910[[#This Row],[6]]+Tabela13523678910[[#This Row],[8]],0)</f>
        <v>0</v>
      </c>
    </row>
    <row r="31" spans="1:22" ht="20.100000000000001" customHeight="1">
      <c r="A31" s="22">
        <f t="shared" si="0"/>
        <v>23</v>
      </c>
      <c r="B31" s="98"/>
      <c r="C31" s="11"/>
      <c r="D31" s="11"/>
      <c r="E31" s="17"/>
      <c r="F31" s="17"/>
      <c r="G31" s="17"/>
      <c r="H31" s="17"/>
      <c r="I31" s="58"/>
      <c r="J31" s="132"/>
      <c r="K31" s="62">
        <f>IF(Tabela13523678910[[#This Row],[2]]="O",Tabela13523678910[[#This Row],[5]]+Tabela13523678910[[#This Row],[7]],0)</f>
        <v>0</v>
      </c>
      <c r="L31" s="63">
        <f>IF(Tabela13523678910[[#This Row],[2]]="O",Tabela13523678910[[#This Row],[6]]+Tabela13523678910[[#This Row],[8]],0)</f>
        <v>0</v>
      </c>
      <c r="M31" s="63">
        <f>IF(Tabela13523678910[[#This Row],[2]]="SSR",Tabela13523678910[[#This Row],[5]]+Tabela13523678910[[#This Row],[7]],0)</f>
        <v>0</v>
      </c>
      <c r="N31" s="63">
        <f>IF(Tabela13523678910[[#This Row],[2]]="SSR",Tabela13523678910[[#This Row],[6]]+Tabela13523678910[[#This Row],[8]],0)</f>
        <v>0</v>
      </c>
      <c r="O31" s="63">
        <f>IF(Tabela13523678910[[#This Row],[2]]="S",Tabela13523678910[[#This Row],[5]]+Tabela13523678910[[#This Row],[7]],0)</f>
        <v>0</v>
      </c>
      <c r="P31" s="63">
        <f>IF(Tabela13523678910[[#This Row],[2]]="S",Tabela13523678910[[#This Row],[6]]+Tabela13523678910[[#This Row],[8]],0)</f>
        <v>0</v>
      </c>
      <c r="Q31" s="63">
        <f>IF(Tabela13523678910[[#This Row],[2]]="M",Tabela13523678910[[#This Row],[5]]+Tabela13523678910[[#This Row],[7]],0)</f>
        <v>0</v>
      </c>
      <c r="R31" s="63">
        <f>IF(Tabela13523678910[[#This Row],[2]]="M",Tabela13523678910[[#This Row],[6]]+Tabela13523678910[[#This Row],[8]],0)</f>
        <v>0</v>
      </c>
      <c r="S31" s="63">
        <f>IF(Tabela13523678910[[#This Row],[2]]="Z",Tabela13523678910[[#This Row],[5]]+Tabela13523678910[[#This Row],[7]],0)</f>
        <v>0</v>
      </c>
      <c r="T31" s="64">
        <f>IF(Tabela13523678910[[#This Row],[2]]="Z",Tabela13523678910[[#This Row],[6]]+Tabela13523678910[[#This Row],[8]],0)</f>
        <v>0</v>
      </c>
      <c r="U31" s="80">
        <f>IF(Tabela13523678910[[#This Row],[2]]="DG",Tabela13523678910[[#This Row],[5]]+Tabela13523678910[[#This Row],[7]],0)</f>
        <v>0</v>
      </c>
      <c r="V31" s="112">
        <f>IF(Tabela13523678910[[#This Row],[2]]="DG",Tabela13523678910[[#This Row],[6]]+Tabela13523678910[[#This Row],[8]],0)</f>
        <v>0</v>
      </c>
    </row>
    <row r="32" spans="1:22" ht="20.100000000000001" customHeight="1">
      <c r="A32" s="22">
        <f t="shared" si="0"/>
        <v>24</v>
      </c>
      <c r="B32" s="98"/>
      <c r="C32" s="11"/>
      <c r="D32" s="71"/>
      <c r="E32" s="23"/>
      <c r="F32" s="23"/>
      <c r="G32" s="23"/>
      <c r="H32" s="23"/>
      <c r="I32" s="58"/>
      <c r="J32" s="132"/>
      <c r="K32" s="62">
        <f>IF(Tabela13523678910[[#This Row],[2]]="O",Tabela13523678910[[#This Row],[5]]+Tabela13523678910[[#This Row],[7]],0)</f>
        <v>0</v>
      </c>
      <c r="L32" s="63">
        <f>IF(Tabela13523678910[[#This Row],[2]]="O",Tabela13523678910[[#This Row],[6]]+Tabela13523678910[[#This Row],[8]],0)</f>
        <v>0</v>
      </c>
      <c r="M32" s="63">
        <f>IF(Tabela13523678910[[#This Row],[2]]="SSR",Tabela13523678910[[#This Row],[5]]+Tabela13523678910[[#This Row],[7]],0)</f>
        <v>0</v>
      </c>
      <c r="N32" s="63">
        <f>IF(Tabela13523678910[[#This Row],[2]]="SSR",Tabela13523678910[[#This Row],[6]]+Tabela13523678910[[#This Row],[8]],0)</f>
        <v>0</v>
      </c>
      <c r="O32" s="63">
        <f>IF(Tabela13523678910[[#This Row],[2]]="S",Tabela13523678910[[#This Row],[5]]+Tabela13523678910[[#This Row],[7]],0)</f>
        <v>0</v>
      </c>
      <c r="P32" s="63">
        <f>IF(Tabela13523678910[[#This Row],[2]]="S",Tabela13523678910[[#This Row],[6]]+Tabela13523678910[[#This Row],[8]],0)</f>
        <v>0</v>
      </c>
      <c r="Q32" s="63">
        <f>IF(Tabela13523678910[[#This Row],[2]]="M",Tabela13523678910[[#This Row],[5]]+Tabela13523678910[[#This Row],[7]],0)</f>
        <v>0</v>
      </c>
      <c r="R32" s="63">
        <f>IF(Tabela13523678910[[#This Row],[2]]="M",Tabela13523678910[[#This Row],[6]]+Tabela13523678910[[#This Row],[8]],0)</f>
        <v>0</v>
      </c>
      <c r="S32" s="63">
        <f>IF(Tabela13523678910[[#This Row],[2]]="Z",Tabela13523678910[[#This Row],[5]]+Tabela13523678910[[#This Row],[7]],0)</f>
        <v>0</v>
      </c>
      <c r="T32" s="64">
        <f>IF(Tabela13523678910[[#This Row],[2]]="Z",Tabela13523678910[[#This Row],[6]]+Tabela13523678910[[#This Row],[8]],0)</f>
        <v>0</v>
      </c>
      <c r="U32" s="80">
        <f>IF(Tabela13523678910[[#This Row],[2]]="DG",Tabela13523678910[[#This Row],[5]]+Tabela13523678910[[#This Row],[7]],0)</f>
        <v>0</v>
      </c>
      <c r="V32" s="112">
        <f>IF(Tabela13523678910[[#This Row],[2]]="DG",Tabela13523678910[[#This Row],[6]]+Tabela13523678910[[#This Row],[8]],0)</f>
        <v>0</v>
      </c>
    </row>
    <row r="33" spans="1:22" ht="20.100000000000001" customHeight="1" thickBot="1">
      <c r="A33" s="22">
        <v>25</v>
      </c>
      <c r="B33" s="98"/>
      <c r="C33" s="11"/>
      <c r="D33" s="11"/>
      <c r="E33" s="23"/>
      <c r="F33" s="23"/>
      <c r="G33" s="23"/>
      <c r="H33" s="23"/>
      <c r="I33" s="58"/>
      <c r="J33" s="132"/>
      <c r="K33" s="68">
        <f>IF(Tabela13523678910[[#This Row],[2]]="O",Tabela13523678910[[#This Row],[5]]+Tabela13523678910[[#This Row],[7]],0)</f>
        <v>0</v>
      </c>
      <c r="L33" s="69">
        <f>IF(Tabela13523678910[[#This Row],[2]]="O",Tabela13523678910[[#This Row],[6]]+Tabela13523678910[[#This Row],[8]],0)</f>
        <v>0</v>
      </c>
      <c r="M33" s="69">
        <f>IF(Tabela13523678910[[#This Row],[2]]="SSR",Tabela13523678910[[#This Row],[5]]+Tabela13523678910[[#This Row],[7]],0)</f>
        <v>0</v>
      </c>
      <c r="N33" s="69">
        <f>IF(Tabela13523678910[[#This Row],[2]]="SSR",Tabela13523678910[[#This Row],[6]]+Tabela13523678910[[#This Row],[8]],0)</f>
        <v>0</v>
      </c>
      <c r="O33" s="69">
        <f>IF(Tabela13523678910[[#This Row],[2]]="S",Tabela13523678910[[#This Row],[5]]+Tabela13523678910[[#This Row],[7]],0)</f>
        <v>0</v>
      </c>
      <c r="P33" s="69">
        <f>IF(Tabela13523678910[[#This Row],[2]]="S",Tabela13523678910[[#This Row],[6]]+Tabela13523678910[[#This Row],[8]],0)</f>
        <v>0</v>
      </c>
      <c r="Q33" s="69">
        <f>IF(Tabela13523678910[[#This Row],[2]]="M",Tabela13523678910[[#This Row],[5]]+Tabela13523678910[[#This Row],[7]],0)</f>
        <v>0</v>
      </c>
      <c r="R33" s="69">
        <f>IF(Tabela13523678910[[#This Row],[2]]="M",Tabela13523678910[[#This Row],[6]]+Tabela13523678910[[#This Row],[8]],0)</f>
        <v>0</v>
      </c>
      <c r="S33" s="69">
        <f>IF(Tabela13523678910[[#This Row],[2]]="Z",Tabela13523678910[[#This Row],[5]]+Tabela13523678910[[#This Row],[7]],0)</f>
        <v>0</v>
      </c>
      <c r="T33" s="70">
        <f>IF(Tabela13523678910[[#This Row],[2]]="Z",Tabela13523678910[[#This Row],[6]]+Tabela13523678910[[#This Row],[8]],0)</f>
        <v>0</v>
      </c>
      <c r="U33" s="120">
        <f>IF(Tabela13523678910[[#This Row],[2]]="DG",Tabela13523678910[[#This Row],[5]]+Tabela13523678910[[#This Row],[7]],0)</f>
        <v>0</v>
      </c>
      <c r="V33" s="122">
        <f>IF(Tabela13523678910[[#This Row],[2]]="DG",Tabela13523678910[[#This Row],[6]]+Tabela13523678910[[#This Row],[8]],0)</f>
        <v>0</v>
      </c>
    </row>
    <row r="34" spans="1:22" ht="20.100000000000001" customHeight="1" thickBot="1">
      <c r="A34" s="14"/>
      <c r="B34" s="99"/>
      <c r="C34" s="16"/>
      <c r="D34" s="41" t="s">
        <v>19</v>
      </c>
      <c r="E34" s="43">
        <f>SUBTOTAL(109,Tabela13523678910[5])</f>
        <v>0</v>
      </c>
      <c r="F34" s="43">
        <f>SUBTOTAL(109,Tabela13523678910[6])</f>
        <v>0</v>
      </c>
      <c r="G34" s="43">
        <f>SUBTOTAL(109,Tabela13523678910[7])</f>
        <v>0</v>
      </c>
      <c r="H34" s="43">
        <f>SUBTOTAL(109,Tabela13523678910[8])</f>
        <v>0</v>
      </c>
      <c r="I34" s="45" t="s">
        <v>38</v>
      </c>
      <c r="J34" s="60">
        <f ca="1">SUMIF(I9:J33,"p",J9:J33)</f>
        <v>0</v>
      </c>
      <c r="K34" s="136">
        <f t="shared" ref="K34:V34" si="1">SUM(K9:K33)</f>
        <v>0</v>
      </c>
      <c r="L34" s="136">
        <f t="shared" si="1"/>
        <v>0</v>
      </c>
      <c r="M34" s="136">
        <f t="shared" si="1"/>
        <v>0</v>
      </c>
      <c r="N34" s="136">
        <f t="shared" si="1"/>
        <v>0</v>
      </c>
      <c r="O34" s="136">
        <f t="shared" si="1"/>
        <v>0</v>
      </c>
      <c r="P34" s="114">
        <f t="shared" si="1"/>
        <v>0</v>
      </c>
      <c r="Q34" s="114">
        <f t="shared" si="1"/>
        <v>0</v>
      </c>
      <c r="R34" s="113">
        <f t="shared" si="1"/>
        <v>0</v>
      </c>
      <c r="S34" s="114">
        <f t="shared" si="1"/>
        <v>0</v>
      </c>
      <c r="T34" s="113">
        <f t="shared" si="1"/>
        <v>0</v>
      </c>
      <c r="U34" s="114">
        <f t="shared" si="1"/>
        <v>0</v>
      </c>
      <c r="V34" s="113">
        <f t="shared" si="1"/>
        <v>0</v>
      </c>
    </row>
    <row r="35" spans="1:22" ht="20.100000000000001" customHeight="1">
      <c r="C35" s="15"/>
      <c r="D35" s="42" t="s">
        <v>20</v>
      </c>
      <c r="E35" s="187">
        <f>E34-F34+E5</f>
        <v>0</v>
      </c>
      <c r="F35" s="187"/>
      <c r="G35" s="187">
        <f>G34-H34+G5</f>
        <v>0</v>
      </c>
      <c r="H35" s="187"/>
      <c r="I35" s="46" t="s">
        <v>39</v>
      </c>
      <c r="J35" s="134">
        <f ca="1">SUMIF(I9:J33,"z",J9:J33)</f>
        <v>0</v>
      </c>
      <c r="K35" s="225" t="s">
        <v>104</v>
      </c>
      <c r="L35" s="226"/>
      <c r="M35" s="227"/>
      <c r="N35" s="137" t="s">
        <v>5</v>
      </c>
      <c r="O35" s="139">
        <f>K34+M34+O34+Q34+S34</f>
        <v>0</v>
      </c>
    </row>
    <row r="36" spans="1:22" ht="20.100000000000001" customHeight="1" thickBot="1">
      <c r="C36" s="12"/>
      <c r="D36" s="47" t="s">
        <v>10</v>
      </c>
      <c r="E36" s="190">
        <f>G35+E35</f>
        <v>0</v>
      </c>
      <c r="F36" s="190"/>
      <c r="G36" s="190"/>
      <c r="H36" s="190"/>
      <c r="I36" s="126" t="s">
        <v>40</v>
      </c>
      <c r="J36" s="135">
        <f ca="1">J34-D3-J35+I5</f>
        <v>0</v>
      </c>
      <c r="K36" s="228"/>
      <c r="L36" s="229"/>
      <c r="M36" s="230"/>
      <c r="N36" s="138" t="s">
        <v>1</v>
      </c>
      <c r="O36" s="140">
        <f>L34+N34+P34+R34+T34</f>
        <v>0</v>
      </c>
    </row>
    <row r="37" spans="1:22" ht="15">
      <c r="C37" s="5" t="str">
        <f>IF(D37=0,"Rozliczono całkowicie",IF(D37&gt;0,"NADPŁATA","NIEDOPŁATA"))</f>
        <v>Rozliczono całkowicie</v>
      </c>
      <c r="D37" s="4">
        <f>(G10+(F11+H11)-D3+D5)</f>
        <v>0</v>
      </c>
      <c r="I37" s="3"/>
    </row>
    <row r="38" spans="1:22">
      <c r="C38" s="6" t="str">
        <f>IF(E10+G10=D3-(E9+G9),"Odpis procentowy na dobro koła wprowadzono poprawnie","Odpis procentowy na dobro koła wprowadzono błędnie")</f>
        <v>Odpis procentowy na dobro koła wprowadzono poprawnie</v>
      </c>
      <c r="D38" s="7"/>
      <c r="I38" s="3"/>
    </row>
    <row r="39" spans="1:22">
      <c r="C39" s="8" t="str">
        <f>IF(AND(ISNUMBER(E5),ISNUMBER(G5)),"Wprowadzono poprzedni okres poprawnie","UWAGA !!! Nie wprowadzono poprzedniego okresu w kasie lub banku")</f>
        <v>Wprowadzono poprzedni okres poprawnie</v>
      </c>
      <c r="D39" s="9"/>
      <c r="I39" s="3"/>
    </row>
    <row r="40" spans="1:22">
      <c r="C40" s="14" t="s">
        <v>6</v>
      </c>
      <c r="D40" s="2"/>
    </row>
    <row r="41" spans="1:22">
      <c r="D41" t="s">
        <v>21</v>
      </c>
      <c r="G41" t="s">
        <v>41</v>
      </c>
      <c r="J41" t="s">
        <v>42</v>
      </c>
    </row>
    <row r="42" spans="1:22">
      <c r="C42" s="13" t="s">
        <v>9</v>
      </c>
      <c r="D42" s="13"/>
    </row>
    <row r="43" spans="1:22">
      <c r="A43" s="13"/>
      <c r="B43" s="100"/>
      <c r="C43" s="13"/>
      <c r="D43" s="13"/>
    </row>
    <row r="44" spans="1:22">
      <c r="A44" s="13"/>
      <c r="B44" s="100"/>
      <c r="C44" s="13"/>
      <c r="D44" s="13"/>
    </row>
  </sheetData>
  <sheetProtection algorithmName="SHA-512" hashValue="eYU2/4ME7/ux87zToPS5hew3165WSH3r6ubU6yi7FBKtcDsnI6iWpkUejJngEsazJh5EVRPZVfjiPaLvraIaCA==" saltValue="cdlJkA8JUmGUGAFsPEiWfA==" spinCount="100000" sheet="1" objects="1" scenarios="1"/>
  <mergeCells count="28">
    <mergeCell ref="D1:H1"/>
    <mergeCell ref="D2:H2"/>
    <mergeCell ref="A3:A4"/>
    <mergeCell ref="C3:C4"/>
    <mergeCell ref="D3:D4"/>
    <mergeCell ref="E3:H4"/>
    <mergeCell ref="A6:A7"/>
    <mergeCell ref="C6:C7"/>
    <mergeCell ref="D6:D7"/>
    <mergeCell ref="E6:F6"/>
    <mergeCell ref="G6:H6"/>
    <mergeCell ref="B6:B7"/>
    <mergeCell ref="I8:J8"/>
    <mergeCell ref="E35:F35"/>
    <mergeCell ref="G35:H35"/>
    <mergeCell ref="E36:H36"/>
    <mergeCell ref="I3:J4"/>
    <mergeCell ref="E5:F5"/>
    <mergeCell ref="G5:H5"/>
    <mergeCell ref="I5:J6"/>
    <mergeCell ref="S6:T6"/>
    <mergeCell ref="U6:V6"/>
    <mergeCell ref="K3:V5"/>
    <mergeCell ref="K35:M36"/>
    <mergeCell ref="K6:L6"/>
    <mergeCell ref="M6:N6"/>
    <mergeCell ref="O6:P6"/>
    <mergeCell ref="Q6:R6"/>
  </mergeCells>
  <conditionalFormatting sqref="C37:C38">
    <cfRule type="containsText" dxfId="79" priority="8" operator="containsText" text="NIEDOPŁATA">
      <formula>NOT(ISERROR(SEARCH("NIEDOPŁATA",C37)))</formula>
    </cfRule>
    <cfRule type="containsText" dxfId="78" priority="9" operator="containsText" text="NADPŁATA">
      <formula>NOT(ISERROR(SEARCH("NADPŁATA",C37)))</formula>
    </cfRule>
    <cfRule type="containsText" dxfId="77" priority="10" operator="containsText" text="Rozliczono całkowicie">
      <formula>NOT(ISERROR(SEARCH("Rozliczono całkowicie",C37)))</formula>
    </cfRule>
    <cfRule type="containsText" dxfId="76" priority="11" operator="containsText" text="UWAGA">
      <formula>NOT(ISERROR(SEARCH("UWAGA",C37)))</formula>
    </cfRule>
    <cfRule type="containsText" dxfId="75" priority="12" operator="containsText" text="UWAGA">
      <formula>NOT(ISERROR(SEARCH("UWAGA",C37)))</formula>
    </cfRule>
  </conditionalFormatting>
  <conditionalFormatting sqref="C39 C42">
    <cfRule type="containsText" dxfId="74" priority="20" operator="containsText" text="Wprowadzono poprzedni okres poprawnie">
      <formula>NOT(ISERROR(SEARCH("Wprowadzono poprzedni okres poprawnie",C39)))</formula>
    </cfRule>
  </conditionalFormatting>
  <conditionalFormatting sqref="C38:D38">
    <cfRule type="containsText" dxfId="73" priority="6" operator="containsText" text="Odpis procentowy na dobro koła wprowadzono błędnie">
      <formula>NOT(ISERROR(SEARCH("Odpis procentowy na dobro koła wprowadzono błędnie",C38)))</formula>
    </cfRule>
    <cfRule type="containsText" dxfId="72" priority="7" operator="containsText" text="Odpis procentowy na dobro koła wprowadzono poprawnie">
      <formula>NOT(ISERROR(SEARCH("Odpis procentowy na dobro koła wprowadzono poprawnie",C38)))</formula>
    </cfRule>
  </conditionalFormatting>
  <conditionalFormatting sqref="D37">
    <cfRule type="cellIs" dxfId="71" priority="1" operator="greaterThan">
      <formula>0</formula>
    </cfRule>
    <cfRule type="cellIs" dxfId="70" priority="2" operator="lessThan">
      <formula>0</formula>
    </cfRule>
    <cfRule type="cellIs" dxfId="69" priority="3" operator="equal">
      <formula>0</formula>
    </cfRule>
    <cfRule type="containsText" dxfId="68" priority="4" operator="containsText" text="UWAGA">
      <formula>NOT(ISERROR(SEARCH("UWAGA",D37)))</formula>
    </cfRule>
    <cfRule type="containsText" dxfId="67" priority="5" operator="containsText" text="UWAGA">
      <formula>NOT(ISERROR(SEARCH("UWAGA",D37)))</formula>
    </cfRule>
  </conditionalFormatting>
  <conditionalFormatting sqref="D38 C39:D39 C42">
    <cfRule type="containsText" dxfId="66" priority="24" operator="containsText" text="UWAGA">
      <formula>NOT(ISERROR(SEARCH("UWAGA",C38)))</formula>
    </cfRule>
  </conditionalFormatting>
  <conditionalFormatting sqref="D38:D39">
    <cfRule type="cellIs" dxfId="65" priority="21" operator="greaterThan">
      <formula>0</formula>
    </cfRule>
    <cfRule type="cellIs" dxfId="64" priority="22" operator="lessThan">
      <formula>0</formula>
    </cfRule>
    <cfRule type="cellIs" dxfId="63" priority="23" operator="equal">
      <formula>0</formula>
    </cfRule>
    <cfRule type="containsText" dxfId="62" priority="25" operator="containsText" text="UWAGA">
      <formula>NOT(ISERROR(SEARCH("UWAGA",D38)))</formula>
    </cfRule>
  </conditionalFormatting>
  <conditionalFormatting sqref="D39">
    <cfRule type="containsText" dxfId="61" priority="13" operator="containsText" text="UWAGA !!! Nie wprowadzono poprzedniego okresu w kasie lub banku">
      <formula>NOT(ISERROR(SEARCH("UWAGA !!! Nie wprowadzono poprzedniego okresu w kasie lub banku",D39)))</formula>
    </cfRule>
  </conditionalFormatting>
  <conditionalFormatting sqref="D39:D40">
    <cfRule type="containsText" dxfId="60" priority="14" operator="containsText" text="Wprowadzono poprzedni okres poprawnie">
      <formula>NOT(ISERROR(SEARCH("Wprowadzono poprzedni okres poprawnie",D39)))</formula>
    </cfRule>
  </conditionalFormatting>
  <pageMargins left="0.59055118110236227" right="0.15748031496062992" top="0.31496062992125984" bottom="0.31496062992125984" header="0.31496062992125984" footer="0.31496062992125984"/>
  <pageSetup paperSize="9" scale="67" fitToHeight="0" orientation="landscape" r:id="rId1"/>
  <headerFooter>
    <oddHeader>&amp;L.</oddHeader>
    <oddFooter>&amp;RStrona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12</vt:i4>
      </vt:variant>
    </vt:vector>
  </HeadingPairs>
  <TitlesOfParts>
    <vt:vector size="26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  <vt:lpstr>STATUTOWA</vt:lpstr>
      <vt:lpstr>GOSPODARCZA</vt:lpstr>
      <vt:lpstr>czerwiec!Obszar_wydruku</vt:lpstr>
      <vt:lpstr>grudzień!Obszar_wydruku</vt:lpstr>
      <vt:lpstr>kwiecień!Obszar_wydruku</vt:lpstr>
      <vt:lpstr>lipiec!Obszar_wydruku</vt:lpstr>
      <vt:lpstr>listopad!Obszar_wydruku</vt:lpstr>
      <vt:lpstr>luty!Obszar_wydruku</vt:lpstr>
      <vt:lpstr>maj!Obszar_wydruku</vt:lpstr>
      <vt:lpstr>marzec!Obszar_wydruku</vt:lpstr>
      <vt:lpstr>październik!Obszar_wydruku</vt:lpstr>
      <vt:lpstr>sierpień!Obszar_wydruku</vt:lpstr>
      <vt:lpstr>styczeń!Obszar_wydruku</vt:lpstr>
      <vt:lpstr>wrzesień!Obszar_wydruku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</dc:creator>
  <cp:lastModifiedBy>Anita Parzyszek</cp:lastModifiedBy>
  <cp:lastPrinted>2024-01-19T10:36:12Z</cp:lastPrinted>
  <dcterms:created xsi:type="dcterms:W3CDTF">2014-09-03T14:28:55Z</dcterms:created>
  <dcterms:modified xsi:type="dcterms:W3CDTF">2024-01-19T10:48:20Z</dcterms:modified>
</cp:coreProperties>
</file>